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kapitulace stavby" sheetId="1" r:id="rId1"/>
    <sheet name="1 - Jeden prodejní stánek" sheetId="2" r:id="rId2"/>
  </sheets>
  <definedNames>
    <definedName name="_xlnm.Print_Titles" localSheetId="1">'1 - Jeden prodejní stánek'!$116:$116</definedName>
    <definedName name="_xlnm.Print_Titles" localSheetId="0">'Rekapitulace stavby'!$85:$85</definedName>
    <definedName name="_xlnm.Print_Area" localSheetId="1">'1 - Jeden prodejní stánek'!$C$4:$Q$70,'1 - Jeden prodejní stánek'!$C$76:$Q$100,'1 - Jeden prodejní stánek'!$C$106:$Q$134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<sst xmlns="http://schemas.openxmlformats.org/spreadsheetml/2006/main" count="518" uniqueCount="212">
  <si>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</si>
  <si>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</si>
  <si>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</si>
  <si>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</si>
  <si>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</si>
  <si>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</si>
  <si>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</si>
  <si>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</si>
  <si>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</si>
  <si>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</si>
  <si>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</si>
  <si>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</si>
  <si>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</si>
  <si>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</si>
  <si>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</si>
  <si>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</si>
  <si>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</si>
  <si>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</si>
  <si>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Revitalizace prostoru tržiště v Děčíně - Podmoklech</t>
  </si>
  <si>
    <t>0,1</t>
  </si>
  <si>
    <t>JKSO:</t>
  </si>
  <si>
    <t/>
  </si>
  <si>
    <t>CC-CZ:</t>
  </si>
  <si>
    <t>1</t>
  </si>
  <si>
    <t>Místo:</t>
  </si>
  <si>
    <t>p.č.867/1 a 867/2, k.ú. Podmokly</t>
  </si>
  <si>
    <t>Datum:</t>
  </si>
  <si>
    <t>8.7.2014</t>
  </si>
  <si>
    <t>10</t>
  </si>
  <si>
    <t>100</t>
  </si>
  <si>
    <t>Objednatel:</t>
  </si>
  <si>
    <t>IČ:</t>
  </si>
  <si>
    <t>261238</t>
  </si>
  <si>
    <t>Statutární město Děčín</t>
  </si>
  <si>
    <t>DIČ:</t>
  </si>
  <si>
    <t>Zhotovitel:</t>
  </si>
  <si>
    <t>Vyplň údaj</t>
  </si>
  <si>
    <t>Projektant:</t>
  </si>
  <si>
    <t>44573707</t>
  </si>
  <si>
    <t>Ing.arch.Vlastimil Stránský-Architektonická kancel</t>
  </si>
  <si>
    <t>CZ5709152790</t>
  </si>
  <si>
    <t>True</t>
  </si>
  <si>
    <t>Zpracovatel:</t>
  </si>
  <si>
    <t>69288992</t>
  </si>
  <si>
    <t>Vladimír Vidai</t>
  </si>
  <si>
    <t>CZ5705170625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</si>
  <si>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</si>
  <si>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</si>
  <si>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</si>
  <si>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</si>
  <si>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</si>
  <si>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</si>
  <si>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</si>
  <si>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</si>
  <si>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</si>
  <si>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</si>
  <si>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</si>
  <si>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</si>
  <si>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</si>
  <si>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</si>
  <si>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</si>
  <si>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</si>
  <si>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</si>
  <si>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</si>
  <si>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</si>
  <si>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</si>
  <si>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</si>
  <si>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</si>
  <si>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</si>
  <si>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</si>
  <si>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</si>
  <si>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</si>
  <si>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</si>
  <si>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</si>
  <si>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</si>
  <si>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</si>
  <si>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</si>
  <si>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</si>
  <si>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</si>
  <si>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</si>
  <si>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</si>
  <si>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</si>
  <si>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</si>
  <si>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</si>
  <si>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</si>
  <si>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</si>
  <si>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</si>
  <si>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</si>
  <si>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</si>
  <si>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{66a26f21-4d62-4c3b-bfbb-c363ff89a72b}</t>
  </si>
  <si>
    <t>{00000000-0000-0000-0000-000000000000}</t>
  </si>
  <si>
    <t>Jeden prodejní stánek</t>
  </si>
  <si>
    <t>{b31dc207-75ef-4fd6-81d2-93f04bb94fb3}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</si>
  <si>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</si>
  <si>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</si>
  <si>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</si>
  <si>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</si>
  <si>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</si>
  <si>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</si>
  <si>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</si>
  <si>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</si>
  <si>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</si>
  <si>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</si>
  <si>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</si>
  <si>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</si>
  <si>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</si>
  <si>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1 - Jeden prodejní stánek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</si>
  <si>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</si>
  <si>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</si>
  <si>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</si>
  <si>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</si>
  <si>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</si>
  <si>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</si>
  <si>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</si>
  <si>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</si>
  <si>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</si>
  <si>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</si>
  <si>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</si>
  <si>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</si>
  <si>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</si>
  <si>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</si>
  <si>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</si>
  <si>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</si>
  <si>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</si>
  <si>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</si>
  <si>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</si>
  <si>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</si>
  <si>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</si>
  <si>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</si>
  <si>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</si>
  <si>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</si>
  <si>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</si>
  <si>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</si>
  <si>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</si>
  <si>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</si>
  <si>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</si>
  <si>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</si>
  <si>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</si>
  <si>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</si>
  <si>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</si>
  <si>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767190116</t>
  </si>
  <si>
    <t>Montáž oplechování a lemování ocelových kcí stěn a střech ocelovým plechem rš do 400 mm</t>
  </si>
  <si>
    <t>m</t>
  </si>
  <si>
    <t>16</t>
  </si>
  <si>
    <t>-1757190114</t>
  </si>
  <si>
    <t>M</t>
  </si>
  <si>
    <t>191123120</t>
  </si>
  <si>
    <t>tabule, délka 2m, RHEINZINK "předzvětralý modrošedý" 2000 x 1000 x 0,8 mm</t>
  </si>
  <si>
    <t>kus</t>
  </si>
  <si>
    <t>32</t>
  </si>
  <si>
    <t>1363215537</t>
  </si>
  <si>
    <t>3</t>
  </si>
  <si>
    <t>138141890</t>
  </si>
  <si>
    <t>plech hladký pozinkovaný jakost EN 10143, EN 10327 0,80x1000x2000 mm</t>
  </si>
  <si>
    <t>t</t>
  </si>
  <si>
    <t>-1369467760</t>
  </si>
  <si>
    <t>4</t>
  </si>
  <si>
    <t>767391112</t>
  </si>
  <si>
    <t>Montáž krytin střech plechových tvarovaných šroubováním</t>
  </si>
  <si>
    <t>m2</t>
  </si>
  <si>
    <t>-68956351</t>
  </si>
  <si>
    <t>5</t>
  </si>
  <si>
    <t>553502200</t>
  </si>
  <si>
    <t>trapézové plechy LTP-LVP 20 šířka 900 mm, tl 0,7mm, polyester šedý 022 (RAL 7044)</t>
  </si>
  <si>
    <t>-365253929</t>
  </si>
  <si>
    <t>6</t>
  </si>
  <si>
    <t>767995112</t>
  </si>
  <si>
    <t>Výroba atypických zámečnických konstrukcí o hmotnosti jednotlivých prvků do 10 kg</t>
  </si>
  <si>
    <t>kg</t>
  </si>
  <si>
    <t>834564128</t>
  </si>
  <si>
    <t>7</t>
  </si>
  <si>
    <t>145502360</t>
  </si>
  <si>
    <t>profil ocelový čtvercový 40x40x3 mm</t>
  </si>
  <si>
    <t>-1745793256</t>
  </si>
  <si>
    <t>8</t>
  </si>
  <si>
    <t>145621220</t>
  </si>
  <si>
    <t>profil ocelový čtvercový 60x40x3 mm</t>
  </si>
  <si>
    <t>1173395707</t>
  </si>
  <si>
    <t>9</t>
  </si>
  <si>
    <t>145502400</t>
  </si>
  <si>
    <t>profil ocelový čtvercový 40x40x5 mm</t>
  </si>
  <si>
    <t>1517039790</t>
  </si>
  <si>
    <t>137565800</t>
  </si>
  <si>
    <t>plech tenký hladký stud.jakost 11321.21 2,00x1000x2000 mm</t>
  </si>
  <si>
    <t>-1220604752</t>
  </si>
  <si>
    <t>11</t>
  </si>
  <si>
    <t>159712121</t>
  </si>
  <si>
    <t>plech děrovaný ocelový 1000x2000, tl. 2,0  kruh D 8 mm</t>
  </si>
  <si>
    <t>-2140025929</t>
  </si>
  <si>
    <t>12</t>
  </si>
  <si>
    <t>999000000</t>
  </si>
  <si>
    <t>ostatní materiál</t>
  </si>
  <si>
    <t>Kč</t>
  </si>
  <si>
    <t>-66786757</t>
  </si>
  <si>
    <t>13</t>
  </si>
  <si>
    <t>767995117</t>
  </si>
  <si>
    <t>Žárové zinkování</t>
  </si>
  <si>
    <t>1528512277</t>
  </si>
  <si>
    <t>14</t>
  </si>
  <si>
    <t>998767201</t>
  </si>
  <si>
    <t>Přesuny hmot</t>
  </si>
  <si>
    <t>%</t>
  </si>
  <si>
    <t>1368518624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</si>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</sst>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5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8" fillId="1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9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15" borderId="8" applyNumberFormat="0" applyAlignment="0" applyProtection="0"/>
    <xf numFmtId="0" fontId="42" fillId="16" borderId="8" applyNumberFormat="0" applyAlignment="0" applyProtection="0"/>
    <xf numFmtId="0" fontId="62" fillId="16" borderId="9" applyNumberFormat="0" applyAlignment="0" applyProtection="0"/>
    <xf numFmtId="0" fontId="63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8" borderId="0" xfId="0" applyFont="1" applyFill="1" applyAlignment="1">
      <alignment horizontal="left" vertical="center"/>
    </xf>
    <xf numFmtId="0" fontId="0" fillId="8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6" fillId="22" borderId="17" xfId="0" applyFont="1" applyFill="1" applyBorder="1" applyAlignment="1">
      <alignment horizontal="left" vertical="center"/>
    </xf>
    <xf numFmtId="0" fontId="0" fillId="22" borderId="18" xfId="0" applyFont="1" applyFill="1" applyBorder="1" applyAlignment="1">
      <alignment vertical="center"/>
    </xf>
    <xf numFmtId="0" fontId="6" fillId="22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174" fontId="28" fillId="0" borderId="25" xfId="0" applyNumberFormat="1" applyFont="1" applyBorder="1" applyAlignment="1">
      <alignment vertical="center"/>
    </xf>
    <xf numFmtId="4" fontId="28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2" fontId="21" fillId="4" borderId="19" xfId="0" applyNumberFormat="1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4" fontId="21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21" fillId="4" borderId="22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23" xfId="0" applyNumberFormat="1" applyFont="1" applyBorder="1" applyAlignment="1">
      <alignment vertical="center"/>
    </xf>
    <xf numFmtId="172" fontId="21" fillId="4" borderId="24" xfId="0" applyNumberFormat="1" applyFont="1" applyFill="1" applyBorder="1" applyAlignment="1" applyProtection="1">
      <alignment horizontal="center" vertical="center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Border="1" applyAlignment="1">
      <alignment vertical="center"/>
    </xf>
    <xf numFmtId="0" fontId="24" fillId="22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22" borderId="18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31" fillId="0" borderId="20" xfId="0" applyNumberFormat="1" applyFont="1" applyBorder="1" applyAlignment="1">
      <alignment/>
    </xf>
    <xf numFmtId="174" fontId="31" fillId="0" borderId="2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23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4" fillId="4" borderId="33" xfId="0" applyFont="1" applyFill="1" applyBorder="1" applyAlignment="1" applyProtection="1">
      <alignment horizontal="left" vertical="center"/>
      <protection locked="0"/>
    </xf>
    <xf numFmtId="174" fontId="4" fillId="0" borderId="0" xfId="0" applyNumberFormat="1" applyFont="1" applyBorder="1" applyAlignment="1">
      <alignment vertical="center"/>
    </xf>
    <xf numFmtId="174" fontId="4" fillId="0" borderId="23" xfId="0" applyNumberFormat="1" applyFont="1" applyBorder="1" applyAlignment="1">
      <alignment vertical="center"/>
    </xf>
    <xf numFmtId="0" fontId="33" fillId="0" borderId="33" xfId="0" applyFont="1" applyBorder="1" applyAlignment="1" applyProtection="1">
      <alignment horizontal="center" vertical="center"/>
      <protection/>
    </xf>
    <xf numFmtId="49" fontId="33" fillId="0" borderId="33" xfId="0" applyNumberFormat="1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horizontal="center" vertical="center" wrapText="1"/>
      <protection/>
    </xf>
    <xf numFmtId="175" fontId="33" fillId="0" borderId="33" xfId="0" applyNumberFormat="1" applyFont="1" applyBorder="1" applyAlignment="1" applyProtection="1">
      <alignment vertical="center"/>
      <protection/>
    </xf>
    <xf numFmtId="175" fontId="0" fillId="4" borderId="3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36" fillId="0" borderId="0" xfId="36" applyFont="1" applyAlignment="1">
      <alignment horizontal="center" vertical="center"/>
    </xf>
    <xf numFmtId="0" fontId="11" fillId="8" borderId="0" xfId="0" applyFont="1" applyFill="1" applyAlignment="1" applyProtection="1">
      <alignment horizontal="left" vertical="center"/>
      <protection/>
    </xf>
    <xf numFmtId="0" fontId="18" fillId="8" borderId="0" xfId="0" applyFont="1" applyFill="1" applyAlignment="1" applyProtection="1">
      <alignment vertical="center"/>
      <protection/>
    </xf>
    <xf numFmtId="0" fontId="37" fillId="8" borderId="0" xfId="0" applyFont="1" applyFill="1" applyAlignment="1" applyProtection="1">
      <alignment horizontal="left" vertical="center"/>
      <protection/>
    </xf>
    <xf numFmtId="0" fontId="38" fillId="8" borderId="0" xfId="36" applyFont="1" applyFill="1" applyAlignment="1" applyProtection="1">
      <alignment vertical="center"/>
      <protection/>
    </xf>
    <xf numFmtId="0" fontId="0" fillId="8" borderId="0" xfId="0" applyFont="1" applyFill="1" applyAlignment="1" applyProtection="1">
      <alignment/>
      <protection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22" borderId="18" xfId="0" applyFont="1" applyFill="1" applyBorder="1" applyAlignment="1">
      <alignment horizontal="left" vertical="center"/>
    </xf>
    <xf numFmtId="0" fontId="0" fillId="22" borderId="18" xfId="0" applyFont="1" applyFill="1" applyBorder="1" applyAlignment="1">
      <alignment vertical="center"/>
    </xf>
    <xf numFmtId="4" fontId="6" fillId="22" borderId="18" xfId="0" applyNumberFormat="1" applyFont="1" applyFill="1" applyBorder="1" applyAlignment="1">
      <alignment vertical="center"/>
    </xf>
    <xf numFmtId="0" fontId="0" fillId="22" borderId="34" xfId="0" applyFont="1" applyFill="1" applyBorder="1" applyAlignment="1">
      <alignment vertical="center"/>
    </xf>
    <xf numFmtId="0" fontId="5" fillId="22" borderId="17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4" fillId="22" borderId="0" xfId="0" applyNumberFormat="1" applyFont="1" applyFill="1" applyBorder="1" applyAlignment="1">
      <alignment vertical="center"/>
    </xf>
    <xf numFmtId="0" fontId="12" fillId="22" borderId="0" xfId="0" applyFont="1" applyFill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173" fontId="5" fillId="4" borderId="0" xfId="0" applyNumberFormat="1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22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5" fillId="22" borderId="31" xfId="0" applyFont="1" applyFill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30" fillId="22" borderId="31" xfId="0" applyFont="1" applyFill="1" applyBorder="1" applyAlignment="1">
      <alignment horizontal="center" vertical="center" wrapText="1"/>
    </xf>
    <xf numFmtId="0" fontId="0" fillId="22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4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33" fillId="0" borderId="33" xfId="0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vertical="center"/>
      <protection/>
    </xf>
    <xf numFmtId="4" fontId="33" fillId="4" borderId="33" xfId="0" applyNumberFormat="1" applyFont="1" applyFill="1" applyBorder="1" applyAlignment="1" applyProtection="1">
      <alignment vertical="center"/>
      <protection locked="0"/>
    </xf>
    <xf numFmtId="4" fontId="33" fillId="0" borderId="33" xfId="0" applyNumberFormat="1" applyFont="1" applyBorder="1" applyAlignment="1" applyProtection="1">
      <alignment vertical="center"/>
      <protection/>
    </xf>
    <xf numFmtId="0" fontId="38" fillId="8" borderId="0" xfId="36" applyFont="1" applyFill="1" applyBorder="1" applyAlignment="1" applyProtection="1">
      <alignment horizontal="center" vertical="center"/>
      <protection/>
    </xf>
    <xf numFmtId="4" fontId="24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25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765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 descr="C:\KROSplusData\System\Temp\rad6765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A3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1" t="s">
        <v>0</v>
      </c>
      <c r="B1" s="162"/>
      <c r="C1" s="162"/>
      <c r="D1" s="163" t="s">
        <v>1</v>
      </c>
      <c r="E1" s="162"/>
      <c r="F1" s="162"/>
      <c r="G1" s="162"/>
      <c r="H1" s="162"/>
      <c r="I1" s="162"/>
      <c r="J1" s="162"/>
      <c r="K1" s="164" t="s">
        <v>205</v>
      </c>
      <c r="L1" s="164"/>
      <c r="M1" s="164"/>
      <c r="N1" s="164"/>
      <c r="O1" s="164"/>
      <c r="P1" s="164"/>
      <c r="Q1" s="164"/>
      <c r="R1" s="164"/>
      <c r="S1" s="164"/>
      <c r="T1" s="162"/>
      <c r="U1" s="162"/>
      <c r="V1" s="162"/>
      <c r="W1" s="164" t="s">
        <v>206</v>
      </c>
      <c r="X1" s="164"/>
      <c r="Y1" s="164"/>
      <c r="Z1" s="164"/>
      <c r="AA1" s="164"/>
      <c r="AB1" s="164"/>
      <c r="AC1" s="164"/>
      <c r="AD1" s="164"/>
      <c r="AE1" s="164"/>
      <c r="AF1" s="164"/>
      <c r="AG1" s="162"/>
      <c r="AH1" s="162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66" t="s">
        <v>5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R2" s="200" t="s">
        <v>6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68" t="s">
        <v>10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73" t="s">
        <v>15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8"/>
      <c r="AQ5" s="19"/>
      <c r="BE5" s="170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74" t="s">
        <v>18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8"/>
      <c r="AQ6" s="19"/>
      <c r="BE6" s="167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167"/>
      <c r="BS7" s="13" t="s">
        <v>23</v>
      </c>
    </row>
    <row r="8" spans="2:71" ht="14.2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67"/>
      <c r="BS8" s="13" t="s">
        <v>28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67"/>
      <c r="BS9" s="13" t="s">
        <v>29</v>
      </c>
    </row>
    <row r="10" spans="2:71" ht="14.2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32</v>
      </c>
      <c r="AO10" s="18"/>
      <c r="AP10" s="18"/>
      <c r="AQ10" s="19"/>
      <c r="BE10" s="167"/>
      <c r="BS10" s="13" t="s">
        <v>19</v>
      </c>
    </row>
    <row r="11" spans="2:71" ht="18" customHeight="1">
      <c r="B11" s="17"/>
      <c r="C11" s="18"/>
      <c r="D11" s="18"/>
      <c r="E11" s="23" t="s">
        <v>33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34</v>
      </c>
      <c r="AL11" s="18"/>
      <c r="AM11" s="18"/>
      <c r="AN11" s="23" t="s">
        <v>21</v>
      </c>
      <c r="AO11" s="18"/>
      <c r="AP11" s="18"/>
      <c r="AQ11" s="19"/>
      <c r="BE11" s="167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67"/>
      <c r="BS12" s="13" t="s">
        <v>19</v>
      </c>
    </row>
    <row r="13" spans="2:71" ht="14.25" customHeight="1">
      <c r="B13" s="17"/>
      <c r="C13" s="18"/>
      <c r="D13" s="25" t="s">
        <v>35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36</v>
      </c>
      <c r="AO13" s="18"/>
      <c r="AP13" s="18"/>
      <c r="AQ13" s="19"/>
      <c r="BE13" s="167"/>
      <c r="BS13" s="13" t="s">
        <v>19</v>
      </c>
    </row>
    <row r="14" spans="2:71" ht="15">
      <c r="B14" s="17"/>
      <c r="C14" s="18"/>
      <c r="D14" s="18"/>
      <c r="E14" s="175" t="s">
        <v>36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25" t="s">
        <v>34</v>
      </c>
      <c r="AL14" s="18"/>
      <c r="AM14" s="18"/>
      <c r="AN14" s="27" t="s">
        <v>36</v>
      </c>
      <c r="AO14" s="18"/>
      <c r="AP14" s="18"/>
      <c r="AQ14" s="19"/>
      <c r="BE14" s="167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67"/>
      <c r="BS15" s="13" t="s">
        <v>4</v>
      </c>
    </row>
    <row r="16" spans="2:71" ht="14.25" customHeight="1">
      <c r="B16" s="17"/>
      <c r="C16" s="18"/>
      <c r="D16" s="25" t="s">
        <v>37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38</v>
      </c>
      <c r="AO16" s="18"/>
      <c r="AP16" s="18"/>
      <c r="AQ16" s="19"/>
      <c r="BE16" s="167"/>
      <c r="BS16" s="13" t="s">
        <v>4</v>
      </c>
    </row>
    <row r="17" spans="2:71" ht="18" customHeight="1">
      <c r="B17" s="17"/>
      <c r="C17" s="18"/>
      <c r="D17" s="18"/>
      <c r="E17" s="23" t="s">
        <v>39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34</v>
      </c>
      <c r="AL17" s="18"/>
      <c r="AM17" s="18"/>
      <c r="AN17" s="23" t="s">
        <v>40</v>
      </c>
      <c r="AO17" s="18"/>
      <c r="AP17" s="18"/>
      <c r="AQ17" s="19"/>
      <c r="BE17" s="167"/>
      <c r="BS17" s="13" t="s">
        <v>41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67"/>
      <c r="BS18" s="13" t="s">
        <v>7</v>
      </c>
    </row>
    <row r="19" spans="2:71" ht="14.25" customHeight="1">
      <c r="B19" s="17"/>
      <c r="C19" s="18"/>
      <c r="D19" s="25" t="s">
        <v>42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43</v>
      </c>
      <c r="AO19" s="18"/>
      <c r="AP19" s="18"/>
      <c r="AQ19" s="19"/>
      <c r="BE19" s="167"/>
      <c r="BS19" s="13" t="s">
        <v>7</v>
      </c>
    </row>
    <row r="20" spans="2:57" ht="18" customHeight="1">
      <c r="B20" s="17"/>
      <c r="C20" s="18"/>
      <c r="D20" s="18"/>
      <c r="E20" s="23" t="s">
        <v>44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34</v>
      </c>
      <c r="AL20" s="18"/>
      <c r="AM20" s="18"/>
      <c r="AN20" s="23" t="s">
        <v>45</v>
      </c>
      <c r="AO20" s="18"/>
      <c r="AP20" s="18"/>
      <c r="AQ20" s="19"/>
      <c r="BE20" s="167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67"/>
    </row>
    <row r="22" spans="2:57" ht="15">
      <c r="B22" s="17"/>
      <c r="C22" s="18"/>
      <c r="D22" s="25" t="s">
        <v>46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67"/>
    </row>
    <row r="23" spans="2:57" ht="22.5" customHeight="1">
      <c r="B23" s="17"/>
      <c r="C23" s="18"/>
      <c r="D23" s="18"/>
      <c r="E23" s="176" t="s">
        <v>21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8"/>
      <c r="AP23" s="18"/>
      <c r="AQ23" s="19"/>
      <c r="BE23" s="167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67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67"/>
    </row>
    <row r="26" spans="2:57" ht="14.25" customHeight="1">
      <c r="B26" s="17"/>
      <c r="C26" s="18"/>
      <c r="D26" s="29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7">
        <f>ROUND(AG87,2)</f>
        <v>0</v>
      </c>
      <c r="AL26" s="169"/>
      <c r="AM26" s="169"/>
      <c r="AN26" s="169"/>
      <c r="AO26" s="169"/>
      <c r="AP26" s="18"/>
      <c r="AQ26" s="19"/>
      <c r="BE26" s="167"/>
    </row>
    <row r="27" spans="2:57" ht="14.25" customHeight="1">
      <c r="B27" s="17"/>
      <c r="C27" s="18"/>
      <c r="D27" s="29" t="s">
        <v>48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7">
        <f>ROUND(AG90,2)</f>
        <v>0</v>
      </c>
      <c r="AL27" s="169"/>
      <c r="AM27" s="169"/>
      <c r="AN27" s="169"/>
      <c r="AO27" s="169"/>
      <c r="AP27" s="18"/>
      <c r="AQ27" s="19"/>
      <c r="BE27" s="167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1"/>
    </row>
    <row r="29" spans="2:57" s="1" customFormat="1" ht="25.5" customHeight="1">
      <c r="B29" s="30"/>
      <c r="C29" s="31"/>
      <c r="D29" s="33" t="s">
        <v>49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78">
        <f>ROUND(AK26+AK27,2)</f>
        <v>0</v>
      </c>
      <c r="AL29" s="179"/>
      <c r="AM29" s="179"/>
      <c r="AN29" s="179"/>
      <c r="AO29" s="179"/>
      <c r="AP29" s="31"/>
      <c r="AQ29" s="32"/>
      <c r="BE29" s="171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1"/>
    </row>
    <row r="31" spans="2:57" s="2" customFormat="1" ht="14.25" customHeight="1">
      <c r="B31" s="35"/>
      <c r="C31" s="36"/>
      <c r="D31" s="37" t="s">
        <v>50</v>
      </c>
      <c r="E31" s="36"/>
      <c r="F31" s="37" t="s">
        <v>51</v>
      </c>
      <c r="G31" s="36"/>
      <c r="H31" s="36"/>
      <c r="I31" s="36"/>
      <c r="J31" s="36"/>
      <c r="K31" s="36"/>
      <c r="L31" s="182">
        <v>0.21</v>
      </c>
      <c r="M31" s="181"/>
      <c r="N31" s="181"/>
      <c r="O31" s="181"/>
      <c r="P31" s="36"/>
      <c r="Q31" s="36"/>
      <c r="R31" s="36"/>
      <c r="S31" s="36"/>
      <c r="T31" s="39" t="s">
        <v>52</v>
      </c>
      <c r="U31" s="36"/>
      <c r="V31" s="36"/>
      <c r="W31" s="180">
        <f>ROUND(AZ87+SUM(CD91:CD95),2)</f>
        <v>0</v>
      </c>
      <c r="X31" s="181"/>
      <c r="Y31" s="181"/>
      <c r="Z31" s="181"/>
      <c r="AA31" s="181"/>
      <c r="AB31" s="181"/>
      <c r="AC31" s="181"/>
      <c r="AD31" s="181"/>
      <c r="AE31" s="181"/>
      <c r="AF31" s="36"/>
      <c r="AG31" s="36"/>
      <c r="AH31" s="36"/>
      <c r="AI31" s="36"/>
      <c r="AJ31" s="36"/>
      <c r="AK31" s="180">
        <f>ROUND(AV87+SUM(BY91:BY95),2)</f>
        <v>0</v>
      </c>
      <c r="AL31" s="181"/>
      <c r="AM31" s="181"/>
      <c r="AN31" s="181"/>
      <c r="AO31" s="181"/>
      <c r="AP31" s="36"/>
      <c r="AQ31" s="40"/>
      <c r="BE31" s="172"/>
    </row>
    <row r="32" spans="2:57" s="2" customFormat="1" ht="14.25" customHeight="1">
      <c r="B32" s="35"/>
      <c r="C32" s="36"/>
      <c r="D32" s="36"/>
      <c r="E32" s="36"/>
      <c r="F32" s="37" t="s">
        <v>53</v>
      </c>
      <c r="G32" s="36"/>
      <c r="H32" s="36"/>
      <c r="I32" s="36"/>
      <c r="J32" s="36"/>
      <c r="K32" s="36"/>
      <c r="L32" s="182">
        <v>0.15</v>
      </c>
      <c r="M32" s="181"/>
      <c r="N32" s="181"/>
      <c r="O32" s="181"/>
      <c r="P32" s="36"/>
      <c r="Q32" s="36"/>
      <c r="R32" s="36"/>
      <c r="S32" s="36"/>
      <c r="T32" s="39" t="s">
        <v>52</v>
      </c>
      <c r="U32" s="36"/>
      <c r="V32" s="36"/>
      <c r="W32" s="180">
        <f>ROUND(BA87+SUM(CE91:CE95),2)</f>
        <v>0</v>
      </c>
      <c r="X32" s="181"/>
      <c r="Y32" s="181"/>
      <c r="Z32" s="181"/>
      <c r="AA32" s="181"/>
      <c r="AB32" s="181"/>
      <c r="AC32" s="181"/>
      <c r="AD32" s="181"/>
      <c r="AE32" s="181"/>
      <c r="AF32" s="36"/>
      <c r="AG32" s="36"/>
      <c r="AH32" s="36"/>
      <c r="AI32" s="36"/>
      <c r="AJ32" s="36"/>
      <c r="AK32" s="180">
        <f>ROUND(AW87+SUM(BZ91:BZ95),2)</f>
        <v>0</v>
      </c>
      <c r="AL32" s="181"/>
      <c r="AM32" s="181"/>
      <c r="AN32" s="181"/>
      <c r="AO32" s="181"/>
      <c r="AP32" s="36"/>
      <c r="AQ32" s="40"/>
      <c r="BE32" s="172"/>
    </row>
    <row r="33" spans="2:57" s="2" customFormat="1" ht="14.25" customHeight="1" hidden="1">
      <c r="B33" s="35"/>
      <c r="C33" s="36"/>
      <c r="D33" s="36"/>
      <c r="E33" s="36"/>
      <c r="F33" s="37" t="s">
        <v>54</v>
      </c>
      <c r="G33" s="36"/>
      <c r="H33" s="36"/>
      <c r="I33" s="36"/>
      <c r="J33" s="36"/>
      <c r="K33" s="36"/>
      <c r="L33" s="182">
        <v>0.21</v>
      </c>
      <c r="M33" s="181"/>
      <c r="N33" s="181"/>
      <c r="O33" s="181"/>
      <c r="P33" s="36"/>
      <c r="Q33" s="36"/>
      <c r="R33" s="36"/>
      <c r="S33" s="36"/>
      <c r="T33" s="39" t="s">
        <v>52</v>
      </c>
      <c r="U33" s="36"/>
      <c r="V33" s="36"/>
      <c r="W33" s="180">
        <f>ROUND(BB87+SUM(CF91:CF95),2)</f>
        <v>0</v>
      </c>
      <c r="X33" s="181"/>
      <c r="Y33" s="181"/>
      <c r="Z33" s="181"/>
      <c r="AA33" s="181"/>
      <c r="AB33" s="181"/>
      <c r="AC33" s="181"/>
      <c r="AD33" s="181"/>
      <c r="AE33" s="181"/>
      <c r="AF33" s="36"/>
      <c r="AG33" s="36"/>
      <c r="AH33" s="36"/>
      <c r="AI33" s="36"/>
      <c r="AJ33" s="36"/>
      <c r="AK33" s="180">
        <v>0</v>
      </c>
      <c r="AL33" s="181"/>
      <c r="AM33" s="181"/>
      <c r="AN33" s="181"/>
      <c r="AO33" s="181"/>
      <c r="AP33" s="36"/>
      <c r="AQ33" s="40"/>
      <c r="BE33" s="172"/>
    </row>
    <row r="34" spans="2:57" s="2" customFormat="1" ht="14.25" customHeight="1" hidden="1">
      <c r="B34" s="35"/>
      <c r="C34" s="36"/>
      <c r="D34" s="36"/>
      <c r="E34" s="36"/>
      <c r="F34" s="37" t="s">
        <v>55</v>
      </c>
      <c r="G34" s="36"/>
      <c r="H34" s="36"/>
      <c r="I34" s="36"/>
      <c r="J34" s="36"/>
      <c r="K34" s="36"/>
      <c r="L34" s="182">
        <v>0.15</v>
      </c>
      <c r="M34" s="181"/>
      <c r="N34" s="181"/>
      <c r="O34" s="181"/>
      <c r="P34" s="36"/>
      <c r="Q34" s="36"/>
      <c r="R34" s="36"/>
      <c r="S34" s="36"/>
      <c r="T34" s="39" t="s">
        <v>52</v>
      </c>
      <c r="U34" s="36"/>
      <c r="V34" s="36"/>
      <c r="W34" s="180">
        <f>ROUND(BC87+SUM(CG91:CG95),2)</f>
        <v>0</v>
      </c>
      <c r="X34" s="181"/>
      <c r="Y34" s="181"/>
      <c r="Z34" s="181"/>
      <c r="AA34" s="181"/>
      <c r="AB34" s="181"/>
      <c r="AC34" s="181"/>
      <c r="AD34" s="181"/>
      <c r="AE34" s="181"/>
      <c r="AF34" s="36"/>
      <c r="AG34" s="36"/>
      <c r="AH34" s="36"/>
      <c r="AI34" s="36"/>
      <c r="AJ34" s="36"/>
      <c r="AK34" s="180">
        <v>0</v>
      </c>
      <c r="AL34" s="181"/>
      <c r="AM34" s="181"/>
      <c r="AN34" s="181"/>
      <c r="AO34" s="181"/>
      <c r="AP34" s="36"/>
      <c r="AQ34" s="40"/>
      <c r="BE34" s="172"/>
    </row>
    <row r="35" spans="2:43" s="2" customFormat="1" ht="14.25" customHeight="1" hidden="1">
      <c r="B35" s="35"/>
      <c r="C35" s="36"/>
      <c r="D35" s="36"/>
      <c r="E35" s="36"/>
      <c r="F35" s="37" t="s">
        <v>56</v>
      </c>
      <c r="G35" s="36"/>
      <c r="H35" s="36"/>
      <c r="I35" s="36"/>
      <c r="J35" s="36"/>
      <c r="K35" s="36"/>
      <c r="L35" s="182">
        <v>0</v>
      </c>
      <c r="M35" s="181"/>
      <c r="N35" s="181"/>
      <c r="O35" s="181"/>
      <c r="P35" s="36"/>
      <c r="Q35" s="36"/>
      <c r="R35" s="36"/>
      <c r="S35" s="36"/>
      <c r="T35" s="39" t="s">
        <v>52</v>
      </c>
      <c r="U35" s="36"/>
      <c r="V35" s="36"/>
      <c r="W35" s="180">
        <f>ROUND(BD87+SUM(CH91:CH95),2)</f>
        <v>0</v>
      </c>
      <c r="X35" s="181"/>
      <c r="Y35" s="181"/>
      <c r="Z35" s="181"/>
      <c r="AA35" s="181"/>
      <c r="AB35" s="181"/>
      <c r="AC35" s="181"/>
      <c r="AD35" s="181"/>
      <c r="AE35" s="181"/>
      <c r="AF35" s="36"/>
      <c r="AG35" s="36"/>
      <c r="AH35" s="36"/>
      <c r="AI35" s="36"/>
      <c r="AJ35" s="36"/>
      <c r="AK35" s="180">
        <v>0</v>
      </c>
      <c r="AL35" s="181"/>
      <c r="AM35" s="181"/>
      <c r="AN35" s="181"/>
      <c r="AO35" s="181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57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58</v>
      </c>
      <c r="U37" s="43"/>
      <c r="V37" s="43"/>
      <c r="W37" s="43"/>
      <c r="X37" s="183" t="s">
        <v>59</v>
      </c>
      <c r="Y37" s="184"/>
      <c r="Z37" s="184"/>
      <c r="AA37" s="184"/>
      <c r="AB37" s="184"/>
      <c r="AC37" s="43"/>
      <c r="AD37" s="43"/>
      <c r="AE37" s="43"/>
      <c r="AF37" s="43"/>
      <c r="AG37" s="43"/>
      <c r="AH37" s="43"/>
      <c r="AI37" s="43"/>
      <c r="AJ37" s="43"/>
      <c r="AK37" s="185">
        <f>SUM(AK29:AK35)</f>
        <v>0</v>
      </c>
      <c r="AL37" s="184"/>
      <c r="AM37" s="184"/>
      <c r="AN37" s="184"/>
      <c r="AO37" s="186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60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61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62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63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62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63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64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65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62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63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62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63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68" t="s">
        <v>66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014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90" t="str">
        <f>K6</f>
        <v>Revitalizace prostoru tržiště v Děčíně - Podmoklech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p.č.867/1 a 867/2, k.ú. Podmokly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8.7.2014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Statutární město Děčín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37</v>
      </c>
      <c r="AJ82" s="31"/>
      <c r="AK82" s="31"/>
      <c r="AL82" s="31"/>
      <c r="AM82" s="192" t="str">
        <f>IF(E17="","",E17)</f>
        <v>Ing.arch.Vlastimil Stránský-Architektonická kancel</v>
      </c>
      <c r="AN82" s="189"/>
      <c r="AO82" s="189"/>
      <c r="AP82" s="189"/>
      <c r="AQ82" s="32"/>
      <c r="AS82" s="203" t="s">
        <v>67</v>
      </c>
      <c r="AT82" s="204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35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42</v>
      </c>
      <c r="AJ83" s="31"/>
      <c r="AK83" s="31"/>
      <c r="AL83" s="31"/>
      <c r="AM83" s="192" t="str">
        <f>IF(E20="","",E20)</f>
        <v>Vladimír Vidai</v>
      </c>
      <c r="AN83" s="189"/>
      <c r="AO83" s="189"/>
      <c r="AP83" s="189"/>
      <c r="AQ83" s="32"/>
      <c r="AS83" s="205"/>
      <c r="AT83" s="189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5"/>
      <c r="AT84" s="189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87" t="s">
        <v>68</v>
      </c>
      <c r="D85" s="184"/>
      <c r="E85" s="184"/>
      <c r="F85" s="184"/>
      <c r="G85" s="184"/>
      <c r="H85" s="43"/>
      <c r="I85" s="188" t="s">
        <v>69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8" t="s">
        <v>70</v>
      </c>
      <c r="AH85" s="184"/>
      <c r="AI85" s="184"/>
      <c r="AJ85" s="184"/>
      <c r="AK85" s="184"/>
      <c r="AL85" s="184"/>
      <c r="AM85" s="184"/>
      <c r="AN85" s="188" t="s">
        <v>71</v>
      </c>
      <c r="AO85" s="184"/>
      <c r="AP85" s="186"/>
      <c r="AQ85" s="32"/>
      <c r="AS85" s="70" t="s">
        <v>72</v>
      </c>
      <c r="AT85" s="71" t="s">
        <v>73</v>
      </c>
      <c r="AU85" s="71" t="s">
        <v>74</v>
      </c>
      <c r="AV85" s="71" t="s">
        <v>75</v>
      </c>
      <c r="AW85" s="71" t="s">
        <v>76</v>
      </c>
      <c r="AX85" s="71" t="s">
        <v>77</v>
      </c>
      <c r="AY85" s="71" t="s">
        <v>78</v>
      </c>
      <c r="AZ85" s="71" t="s">
        <v>79</v>
      </c>
      <c r="BA85" s="71" t="s">
        <v>80</v>
      </c>
      <c r="BB85" s="71" t="s">
        <v>81</v>
      </c>
      <c r="BC85" s="71" t="s">
        <v>82</v>
      </c>
      <c r="BD85" s="72" t="s">
        <v>83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3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4" t="s">
        <v>84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201">
        <f>ROUND(AG88,2)</f>
        <v>0</v>
      </c>
      <c r="AH87" s="201"/>
      <c r="AI87" s="201"/>
      <c r="AJ87" s="201"/>
      <c r="AK87" s="201"/>
      <c r="AL87" s="201"/>
      <c r="AM87" s="201"/>
      <c r="AN87" s="202">
        <f>SUM(AG87,AT87)</f>
        <v>0</v>
      </c>
      <c r="AO87" s="202"/>
      <c r="AP87" s="202"/>
      <c r="AQ87" s="66"/>
      <c r="AS87" s="76">
        <f>ROUND(AS88,2)</f>
        <v>0</v>
      </c>
      <c r="AT87" s="77">
        <f>ROUND(SUM(AV87:AW87),2)</f>
        <v>0</v>
      </c>
      <c r="AU87" s="78">
        <f>ROUND(AU88,5)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85</v>
      </c>
      <c r="BT87" s="80" t="s">
        <v>86</v>
      </c>
      <c r="BU87" s="81" t="s">
        <v>87</v>
      </c>
      <c r="BV87" s="80" t="s">
        <v>88</v>
      </c>
      <c r="BW87" s="80" t="s">
        <v>89</v>
      </c>
      <c r="BX87" s="80" t="s">
        <v>90</v>
      </c>
    </row>
    <row r="88" spans="1:76" s="5" customFormat="1" ht="27" customHeight="1">
      <c r="A88" s="160" t="s">
        <v>207</v>
      </c>
      <c r="B88" s="82"/>
      <c r="C88" s="83"/>
      <c r="D88" s="198" t="s">
        <v>23</v>
      </c>
      <c r="E88" s="197"/>
      <c r="F88" s="197"/>
      <c r="G88" s="197"/>
      <c r="H88" s="197"/>
      <c r="I88" s="84"/>
      <c r="J88" s="198" t="s">
        <v>91</v>
      </c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6">
        <f>'1 - Jeden prodejní stánek'!M30</f>
        <v>0</v>
      </c>
      <c r="AH88" s="197"/>
      <c r="AI88" s="197"/>
      <c r="AJ88" s="197"/>
      <c r="AK88" s="197"/>
      <c r="AL88" s="197"/>
      <c r="AM88" s="197"/>
      <c r="AN88" s="196">
        <f>SUM(AG88,AT88)</f>
        <v>0</v>
      </c>
      <c r="AO88" s="197"/>
      <c r="AP88" s="197"/>
      <c r="AQ88" s="85"/>
      <c r="AS88" s="86">
        <f>'1 - Jeden prodejní stánek'!M28</f>
        <v>0</v>
      </c>
      <c r="AT88" s="87">
        <f>ROUND(SUM(AV88:AW88),2)</f>
        <v>0</v>
      </c>
      <c r="AU88" s="88">
        <f>'1 - Jeden prodejní stánek'!W117</f>
        <v>0</v>
      </c>
      <c r="AV88" s="87">
        <f>'1 - Jeden prodejní stánek'!M32</f>
        <v>0</v>
      </c>
      <c r="AW88" s="87">
        <f>'1 - Jeden prodejní stánek'!M33</f>
        <v>0</v>
      </c>
      <c r="AX88" s="87">
        <f>'1 - Jeden prodejní stánek'!M34</f>
        <v>0</v>
      </c>
      <c r="AY88" s="87">
        <f>'1 - Jeden prodejní stánek'!M35</f>
        <v>0</v>
      </c>
      <c r="AZ88" s="87">
        <f>'1 - Jeden prodejní stánek'!H32</f>
        <v>0</v>
      </c>
      <c r="BA88" s="87">
        <f>'1 - Jeden prodejní stánek'!H33</f>
        <v>0</v>
      </c>
      <c r="BB88" s="87">
        <f>'1 - Jeden prodejní stánek'!H34</f>
        <v>0</v>
      </c>
      <c r="BC88" s="87">
        <f>'1 - Jeden prodejní stánek'!H35</f>
        <v>0</v>
      </c>
      <c r="BD88" s="89">
        <f>'1 - Jeden prodejní stánek'!H36</f>
        <v>0</v>
      </c>
      <c r="BT88" s="90" t="s">
        <v>23</v>
      </c>
      <c r="BV88" s="90" t="s">
        <v>88</v>
      </c>
      <c r="BW88" s="90" t="s">
        <v>92</v>
      </c>
      <c r="BX88" s="90" t="s">
        <v>89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4" t="s">
        <v>93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02">
        <f>ROUND(SUM(AG91:AG94),2)</f>
        <v>0</v>
      </c>
      <c r="AH90" s="189"/>
      <c r="AI90" s="189"/>
      <c r="AJ90" s="189"/>
      <c r="AK90" s="189"/>
      <c r="AL90" s="189"/>
      <c r="AM90" s="189"/>
      <c r="AN90" s="202">
        <f>ROUND(SUM(AN91:AN94),2)</f>
        <v>0</v>
      </c>
      <c r="AO90" s="189"/>
      <c r="AP90" s="189"/>
      <c r="AQ90" s="32"/>
      <c r="AS90" s="70" t="s">
        <v>94</v>
      </c>
      <c r="AT90" s="71" t="s">
        <v>95</v>
      </c>
      <c r="AU90" s="71" t="s">
        <v>50</v>
      </c>
      <c r="AV90" s="72" t="s">
        <v>73</v>
      </c>
    </row>
    <row r="91" spans="2:89" s="1" customFormat="1" ht="19.5" customHeight="1">
      <c r="B91" s="30"/>
      <c r="C91" s="31"/>
      <c r="D91" s="91" t="s">
        <v>96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94">
        <f>ROUND(AG87*AS91,2)</f>
        <v>0</v>
      </c>
      <c r="AH91" s="189"/>
      <c r="AI91" s="189"/>
      <c r="AJ91" s="189"/>
      <c r="AK91" s="189"/>
      <c r="AL91" s="189"/>
      <c r="AM91" s="189"/>
      <c r="AN91" s="195">
        <f>ROUND(AG91+AV91,2)</f>
        <v>0</v>
      </c>
      <c r="AO91" s="189"/>
      <c r="AP91" s="189"/>
      <c r="AQ91" s="32"/>
      <c r="AS91" s="92">
        <v>0</v>
      </c>
      <c r="AT91" s="93" t="s">
        <v>97</v>
      </c>
      <c r="AU91" s="93" t="s">
        <v>51</v>
      </c>
      <c r="AV91" s="94">
        <f>ROUND(IF(AU91="základní",AG91*L31,IF(AU91="snížená",AG91*L32,0)),2)</f>
        <v>0</v>
      </c>
      <c r="BV91" s="13" t="s">
        <v>98</v>
      </c>
      <c r="BY91" s="95">
        <f>IF(AU91="základní",AV91,0)</f>
        <v>0</v>
      </c>
      <c r="BZ91" s="95">
        <f>IF(AU91="snížená",AV91,0)</f>
        <v>0</v>
      </c>
      <c r="CA91" s="95">
        <v>0</v>
      </c>
      <c r="CB91" s="95">
        <v>0</v>
      </c>
      <c r="CC91" s="95">
        <v>0</v>
      </c>
      <c r="CD91" s="95">
        <f>IF(AU91="základní",AG91,0)</f>
        <v>0</v>
      </c>
      <c r="CE91" s="95">
        <f>IF(AU91="snížená",AG91,0)</f>
        <v>0</v>
      </c>
      <c r="CF91" s="95">
        <f>IF(AU91="zákl. přenesená",AG91,0)</f>
        <v>0</v>
      </c>
      <c r="CG91" s="95">
        <f>IF(AU91="sníž. přenesená",AG91,0)</f>
        <v>0</v>
      </c>
      <c r="CH91" s="95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193" t="s">
        <v>99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31"/>
      <c r="AD92" s="31"/>
      <c r="AE92" s="31"/>
      <c r="AF92" s="31"/>
      <c r="AG92" s="194">
        <f>AG87*AS92</f>
        <v>0</v>
      </c>
      <c r="AH92" s="189"/>
      <c r="AI92" s="189"/>
      <c r="AJ92" s="189"/>
      <c r="AK92" s="189"/>
      <c r="AL92" s="189"/>
      <c r="AM92" s="189"/>
      <c r="AN92" s="195">
        <f>AG92+AV92</f>
        <v>0</v>
      </c>
      <c r="AO92" s="189"/>
      <c r="AP92" s="189"/>
      <c r="AQ92" s="32"/>
      <c r="AS92" s="96">
        <v>0</v>
      </c>
      <c r="AT92" s="97" t="s">
        <v>97</v>
      </c>
      <c r="AU92" s="97" t="s">
        <v>51</v>
      </c>
      <c r="AV92" s="98">
        <f>ROUND(IF(AU92="nulová",0,IF(OR(AU92="základní",AU92="zákl. přenesená"),AG92*L31,AG92*L32)),2)</f>
        <v>0</v>
      </c>
      <c r="BV92" s="13" t="s">
        <v>100</v>
      </c>
      <c r="BY92" s="95">
        <f>IF(AU92="základní",AV92,0)</f>
        <v>0</v>
      </c>
      <c r="BZ92" s="95">
        <f>IF(AU92="snížená",AV92,0)</f>
        <v>0</v>
      </c>
      <c r="CA92" s="95">
        <f>IF(AU92="zákl. přenesená",AV92,0)</f>
        <v>0</v>
      </c>
      <c r="CB92" s="95">
        <f>IF(AU92="sníž. přenesená",AV92,0)</f>
        <v>0</v>
      </c>
      <c r="CC92" s="95">
        <f>IF(AU92="nulová",AV92,0)</f>
        <v>0</v>
      </c>
      <c r="CD92" s="95">
        <f>IF(AU92="základní",AG92,0)</f>
        <v>0</v>
      </c>
      <c r="CE92" s="95">
        <f>IF(AU92="snížená",AG92,0)</f>
        <v>0</v>
      </c>
      <c r="CF92" s="95">
        <f>IF(AU92="zákl. přenesená",AG92,0)</f>
        <v>0</v>
      </c>
      <c r="CG92" s="95">
        <f>IF(AU92="sníž. přenesená",AG92,0)</f>
        <v>0</v>
      </c>
      <c r="CH92" s="95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193" t="s">
        <v>99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31"/>
      <c r="AD93" s="31"/>
      <c r="AE93" s="31"/>
      <c r="AF93" s="31"/>
      <c r="AG93" s="194">
        <f>AG87*AS93</f>
        <v>0</v>
      </c>
      <c r="AH93" s="189"/>
      <c r="AI93" s="189"/>
      <c r="AJ93" s="189"/>
      <c r="AK93" s="189"/>
      <c r="AL93" s="189"/>
      <c r="AM93" s="189"/>
      <c r="AN93" s="195">
        <f>AG93+AV93</f>
        <v>0</v>
      </c>
      <c r="AO93" s="189"/>
      <c r="AP93" s="189"/>
      <c r="AQ93" s="32"/>
      <c r="AS93" s="96">
        <v>0</v>
      </c>
      <c r="AT93" s="97" t="s">
        <v>97</v>
      </c>
      <c r="AU93" s="97" t="s">
        <v>51</v>
      </c>
      <c r="AV93" s="98">
        <f>ROUND(IF(AU93="nulová",0,IF(OR(AU93="základní",AU93="zákl. přenesená"),AG93*L31,AG93*L32)),2)</f>
        <v>0</v>
      </c>
      <c r="BV93" s="13" t="s">
        <v>100</v>
      </c>
      <c r="BY93" s="95">
        <f>IF(AU93="základní",AV93,0)</f>
        <v>0</v>
      </c>
      <c r="BZ93" s="95">
        <f>IF(AU93="snížená",AV93,0)</f>
        <v>0</v>
      </c>
      <c r="CA93" s="95">
        <f>IF(AU93="zákl. přenesená",AV93,0)</f>
        <v>0</v>
      </c>
      <c r="CB93" s="95">
        <f>IF(AU93="sníž. přenesená",AV93,0)</f>
        <v>0</v>
      </c>
      <c r="CC93" s="95">
        <f>IF(AU93="nulová",AV93,0)</f>
        <v>0</v>
      </c>
      <c r="CD93" s="95">
        <f>IF(AU93="základní",AG93,0)</f>
        <v>0</v>
      </c>
      <c r="CE93" s="95">
        <f>IF(AU93="snížená",AG93,0)</f>
        <v>0</v>
      </c>
      <c r="CF93" s="95">
        <f>IF(AU93="zákl. přenesená",AG93,0)</f>
        <v>0</v>
      </c>
      <c r="CG93" s="95">
        <f>IF(AU93="sníž. přenesená",AG93,0)</f>
        <v>0</v>
      </c>
      <c r="CH93" s="95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193" t="s">
        <v>99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31"/>
      <c r="AD94" s="31"/>
      <c r="AE94" s="31"/>
      <c r="AF94" s="31"/>
      <c r="AG94" s="194">
        <f>AG87*AS94</f>
        <v>0</v>
      </c>
      <c r="AH94" s="189"/>
      <c r="AI94" s="189"/>
      <c r="AJ94" s="189"/>
      <c r="AK94" s="189"/>
      <c r="AL94" s="189"/>
      <c r="AM94" s="189"/>
      <c r="AN94" s="195">
        <f>AG94+AV94</f>
        <v>0</v>
      </c>
      <c r="AO94" s="189"/>
      <c r="AP94" s="189"/>
      <c r="AQ94" s="32"/>
      <c r="AS94" s="99">
        <v>0</v>
      </c>
      <c r="AT94" s="100" t="s">
        <v>97</v>
      </c>
      <c r="AU94" s="100" t="s">
        <v>51</v>
      </c>
      <c r="AV94" s="101">
        <f>ROUND(IF(AU94="nulová",0,IF(OR(AU94="základní",AU94="zákl. přenesená"),AG94*L31,AG94*L32)),2)</f>
        <v>0</v>
      </c>
      <c r="BV94" s="13" t="s">
        <v>100</v>
      </c>
      <c r="BY94" s="95">
        <f>IF(AU94="základní",AV94,0)</f>
        <v>0</v>
      </c>
      <c r="BZ94" s="95">
        <f>IF(AU94="snížená",AV94,0)</f>
        <v>0</v>
      </c>
      <c r="CA94" s="95">
        <f>IF(AU94="zákl. přenesená",AV94,0)</f>
        <v>0</v>
      </c>
      <c r="CB94" s="95">
        <f>IF(AU94="sníž. přenesená",AV94,0)</f>
        <v>0</v>
      </c>
      <c r="CC94" s="95">
        <f>IF(AU94="nulová",AV94,0)</f>
        <v>0</v>
      </c>
      <c r="CD94" s="95">
        <f>IF(AU94="základní",AG94,0)</f>
        <v>0</v>
      </c>
      <c r="CE94" s="95">
        <f>IF(AU94="snížená",AG94,0)</f>
        <v>0</v>
      </c>
      <c r="CF94" s="95">
        <f>IF(AU94="zákl. přenesená",AG94,0)</f>
        <v>0</v>
      </c>
      <c r="CG94" s="95">
        <f>IF(AU94="sníž. přenesená",AG94,0)</f>
        <v>0</v>
      </c>
      <c r="CH94" s="95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2" t="s">
        <v>101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199">
        <f>ROUND(AG87+AG90,2)</f>
        <v>0</v>
      </c>
      <c r="AH96" s="199"/>
      <c r="AI96" s="199"/>
      <c r="AJ96" s="199"/>
      <c r="AK96" s="199"/>
      <c r="AL96" s="199"/>
      <c r="AM96" s="199"/>
      <c r="AN96" s="199">
        <f>AN87+AN90</f>
        <v>0</v>
      </c>
      <c r="AO96" s="199"/>
      <c r="AP96" s="199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AS82:AT84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Jeden prodejní stánek'!C2" tooltip="1 - Jeden prodejní stánek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Q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65"/>
      <c r="B1" s="162"/>
      <c r="C1" s="162"/>
      <c r="D1" s="163" t="s">
        <v>1</v>
      </c>
      <c r="E1" s="162"/>
      <c r="F1" s="164" t="s">
        <v>208</v>
      </c>
      <c r="G1" s="164"/>
      <c r="H1" s="231" t="s">
        <v>209</v>
      </c>
      <c r="I1" s="231"/>
      <c r="J1" s="231"/>
      <c r="K1" s="231"/>
      <c r="L1" s="164" t="s">
        <v>210</v>
      </c>
      <c r="M1" s="162"/>
      <c r="N1" s="162"/>
      <c r="O1" s="163" t="s">
        <v>102</v>
      </c>
      <c r="P1" s="162"/>
      <c r="Q1" s="162"/>
      <c r="R1" s="162"/>
      <c r="S1" s="164" t="s">
        <v>211</v>
      </c>
      <c r="T1" s="164"/>
      <c r="U1" s="165"/>
      <c r="V1" s="16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66" t="s">
        <v>5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200" t="s">
        <v>6</v>
      </c>
      <c r="T2" s="167"/>
      <c r="U2" s="167"/>
      <c r="V2" s="167"/>
      <c r="W2" s="167"/>
      <c r="X2" s="167"/>
      <c r="Y2" s="167"/>
      <c r="Z2" s="167"/>
      <c r="AA2" s="167"/>
      <c r="AB2" s="167"/>
      <c r="AC2" s="167"/>
      <c r="AT2" s="13" t="s">
        <v>92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103</v>
      </c>
    </row>
    <row r="4" spans="2:46" ht="36.75" customHeight="1">
      <c r="B4" s="17"/>
      <c r="C4" s="168" t="s">
        <v>104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06" t="str">
        <f>'Rekapitulace stavby'!K6</f>
        <v>Revitalizace prostoru tržiště v Děčíně - Podmoklech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8"/>
      <c r="R6" s="19"/>
    </row>
    <row r="7" spans="2:18" s="1" customFormat="1" ht="32.25" customHeight="1">
      <c r="B7" s="30"/>
      <c r="C7" s="31"/>
      <c r="D7" s="24" t="s">
        <v>105</v>
      </c>
      <c r="E7" s="31"/>
      <c r="F7" s="174" t="s">
        <v>106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31"/>
      <c r="R7" s="32"/>
    </row>
    <row r="8" spans="2:18" s="1" customFormat="1" ht="14.2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2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08" t="str">
        <f>'Rekapitulace stavby'!AN8</f>
        <v>8.7.2014</v>
      </c>
      <c r="P9" s="189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73" t="s">
        <v>32</v>
      </c>
      <c r="P11" s="189"/>
      <c r="Q11" s="31"/>
      <c r="R11" s="32"/>
    </row>
    <row r="12" spans="2:18" s="1" customFormat="1" ht="18" customHeight="1">
      <c r="B12" s="30"/>
      <c r="C12" s="31"/>
      <c r="D12" s="31"/>
      <c r="E12" s="23" t="s">
        <v>33</v>
      </c>
      <c r="F12" s="31"/>
      <c r="G12" s="31"/>
      <c r="H12" s="31"/>
      <c r="I12" s="31"/>
      <c r="J12" s="31"/>
      <c r="K12" s="31"/>
      <c r="L12" s="31"/>
      <c r="M12" s="25" t="s">
        <v>34</v>
      </c>
      <c r="N12" s="31"/>
      <c r="O12" s="173" t="s">
        <v>21</v>
      </c>
      <c r="P12" s="189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35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07" t="str">
        <f>IF('Rekapitulace stavby'!AN13="","",'Rekapitulace stavby'!AN13)</f>
        <v>Vyplň údaj</v>
      </c>
      <c r="P14" s="189"/>
      <c r="Q14" s="31"/>
      <c r="R14" s="32"/>
    </row>
    <row r="15" spans="2:18" s="1" customFormat="1" ht="18" customHeight="1">
      <c r="B15" s="30"/>
      <c r="C15" s="31"/>
      <c r="D15" s="31"/>
      <c r="E15" s="207" t="str">
        <f>IF('Rekapitulace stavby'!E14="","",'Rekapitulace stavby'!E14)</f>
        <v>Vyplň údaj</v>
      </c>
      <c r="F15" s="189"/>
      <c r="G15" s="189"/>
      <c r="H15" s="189"/>
      <c r="I15" s="189"/>
      <c r="J15" s="189"/>
      <c r="K15" s="189"/>
      <c r="L15" s="189"/>
      <c r="M15" s="25" t="s">
        <v>34</v>
      </c>
      <c r="N15" s="31"/>
      <c r="O15" s="207" t="str">
        <f>IF('Rekapitulace stavby'!AN14="","",'Rekapitulace stavby'!AN14)</f>
        <v>Vyplň údaj</v>
      </c>
      <c r="P15" s="189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37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73" t="s">
        <v>38</v>
      </c>
      <c r="P17" s="189"/>
      <c r="Q17" s="31"/>
      <c r="R17" s="32"/>
    </row>
    <row r="18" spans="2:18" s="1" customFormat="1" ht="18" customHeight="1">
      <c r="B18" s="30"/>
      <c r="C18" s="31"/>
      <c r="D18" s="31"/>
      <c r="E18" s="23" t="s">
        <v>39</v>
      </c>
      <c r="F18" s="31"/>
      <c r="G18" s="31"/>
      <c r="H18" s="31"/>
      <c r="I18" s="31"/>
      <c r="J18" s="31"/>
      <c r="K18" s="31"/>
      <c r="L18" s="31"/>
      <c r="M18" s="25" t="s">
        <v>34</v>
      </c>
      <c r="N18" s="31"/>
      <c r="O18" s="173" t="s">
        <v>40</v>
      </c>
      <c r="P18" s="189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42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73" t="s">
        <v>43</v>
      </c>
      <c r="P20" s="189"/>
      <c r="Q20" s="31"/>
      <c r="R20" s="32"/>
    </row>
    <row r="21" spans="2:18" s="1" customFormat="1" ht="18" customHeight="1">
      <c r="B21" s="30"/>
      <c r="C21" s="31"/>
      <c r="D21" s="31"/>
      <c r="E21" s="23" t="s">
        <v>44</v>
      </c>
      <c r="F21" s="31"/>
      <c r="G21" s="31"/>
      <c r="H21" s="31"/>
      <c r="I21" s="31"/>
      <c r="J21" s="31"/>
      <c r="K21" s="31"/>
      <c r="L21" s="31"/>
      <c r="M21" s="25" t="s">
        <v>34</v>
      </c>
      <c r="N21" s="31"/>
      <c r="O21" s="173" t="s">
        <v>45</v>
      </c>
      <c r="P21" s="189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46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76" t="s">
        <v>21</v>
      </c>
      <c r="F24" s="189"/>
      <c r="G24" s="189"/>
      <c r="H24" s="189"/>
      <c r="I24" s="189"/>
      <c r="J24" s="189"/>
      <c r="K24" s="189"/>
      <c r="L24" s="189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3" t="s">
        <v>107</v>
      </c>
      <c r="E27" s="31"/>
      <c r="F27" s="31"/>
      <c r="G27" s="31"/>
      <c r="H27" s="31"/>
      <c r="I27" s="31"/>
      <c r="J27" s="31"/>
      <c r="K27" s="31"/>
      <c r="L27" s="31"/>
      <c r="M27" s="177">
        <f>N88</f>
        <v>0</v>
      </c>
      <c r="N27" s="189"/>
      <c r="O27" s="189"/>
      <c r="P27" s="189"/>
      <c r="Q27" s="31"/>
      <c r="R27" s="32"/>
    </row>
    <row r="28" spans="2:18" s="1" customFormat="1" ht="14.25" customHeight="1">
      <c r="B28" s="30"/>
      <c r="C28" s="31"/>
      <c r="D28" s="29" t="s">
        <v>96</v>
      </c>
      <c r="E28" s="31"/>
      <c r="F28" s="31"/>
      <c r="G28" s="31"/>
      <c r="H28" s="31"/>
      <c r="I28" s="31"/>
      <c r="J28" s="31"/>
      <c r="K28" s="31"/>
      <c r="L28" s="31"/>
      <c r="M28" s="177">
        <f>N92</f>
        <v>0</v>
      </c>
      <c r="N28" s="189"/>
      <c r="O28" s="189"/>
      <c r="P28" s="189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4" t="s">
        <v>49</v>
      </c>
      <c r="E30" s="31"/>
      <c r="F30" s="31"/>
      <c r="G30" s="31"/>
      <c r="H30" s="31"/>
      <c r="I30" s="31"/>
      <c r="J30" s="31"/>
      <c r="K30" s="31"/>
      <c r="L30" s="31"/>
      <c r="M30" s="209">
        <f>ROUND(M27+M28,2)</f>
        <v>0</v>
      </c>
      <c r="N30" s="189"/>
      <c r="O30" s="189"/>
      <c r="P30" s="189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50</v>
      </c>
      <c r="E32" s="37" t="s">
        <v>51</v>
      </c>
      <c r="F32" s="38">
        <v>0.21</v>
      </c>
      <c r="G32" s="105" t="s">
        <v>52</v>
      </c>
      <c r="H32" s="210">
        <f>(SUM(BE92:BE99)+SUM(BE117:BE133))</f>
        <v>0</v>
      </c>
      <c r="I32" s="189"/>
      <c r="J32" s="189"/>
      <c r="K32" s="31"/>
      <c r="L32" s="31"/>
      <c r="M32" s="210">
        <f>ROUND((SUM(BE92:BE99)+SUM(BE117:BE133)),2)*F32</f>
        <v>0</v>
      </c>
      <c r="N32" s="189"/>
      <c r="O32" s="189"/>
      <c r="P32" s="189"/>
      <c r="Q32" s="31"/>
      <c r="R32" s="32"/>
    </row>
    <row r="33" spans="2:18" s="1" customFormat="1" ht="14.25" customHeight="1">
      <c r="B33" s="30"/>
      <c r="C33" s="31"/>
      <c r="D33" s="31"/>
      <c r="E33" s="37" t="s">
        <v>53</v>
      </c>
      <c r="F33" s="38">
        <v>0.15</v>
      </c>
      <c r="G33" s="105" t="s">
        <v>52</v>
      </c>
      <c r="H33" s="210">
        <f>(SUM(BF92:BF99)+SUM(BF117:BF133))</f>
        <v>0</v>
      </c>
      <c r="I33" s="189"/>
      <c r="J33" s="189"/>
      <c r="K33" s="31"/>
      <c r="L33" s="31"/>
      <c r="M33" s="210">
        <f>ROUND((SUM(BF92:BF99)+SUM(BF117:BF133)),2)*F33</f>
        <v>0</v>
      </c>
      <c r="N33" s="189"/>
      <c r="O33" s="189"/>
      <c r="P33" s="189"/>
      <c r="Q33" s="31"/>
      <c r="R33" s="32"/>
    </row>
    <row r="34" spans="2:18" s="1" customFormat="1" ht="14.25" customHeight="1" hidden="1">
      <c r="B34" s="30"/>
      <c r="C34" s="31"/>
      <c r="D34" s="31"/>
      <c r="E34" s="37" t="s">
        <v>54</v>
      </c>
      <c r="F34" s="38">
        <v>0.21</v>
      </c>
      <c r="G34" s="105" t="s">
        <v>52</v>
      </c>
      <c r="H34" s="210">
        <f>(SUM(BG92:BG99)+SUM(BG117:BG133))</f>
        <v>0</v>
      </c>
      <c r="I34" s="189"/>
      <c r="J34" s="189"/>
      <c r="K34" s="31"/>
      <c r="L34" s="31"/>
      <c r="M34" s="210">
        <v>0</v>
      </c>
      <c r="N34" s="189"/>
      <c r="O34" s="189"/>
      <c r="P34" s="189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55</v>
      </c>
      <c r="F35" s="38">
        <v>0.15</v>
      </c>
      <c r="G35" s="105" t="s">
        <v>52</v>
      </c>
      <c r="H35" s="210">
        <f>(SUM(BH92:BH99)+SUM(BH117:BH133))</f>
        <v>0</v>
      </c>
      <c r="I35" s="189"/>
      <c r="J35" s="189"/>
      <c r="K35" s="31"/>
      <c r="L35" s="31"/>
      <c r="M35" s="210">
        <v>0</v>
      </c>
      <c r="N35" s="189"/>
      <c r="O35" s="189"/>
      <c r="P35" s="189"/>
      <c r="Q35" s="31"/>
      <c r="R35" s="32"/>
    </row>
    <row r="36" spans="2:18" s="1" customFormat="1" ht="14.25" customHeight="1" hidden="1">
      <c r="B36" s="30"/>
      <c r="C36" s="31"/>
      <c r="D36" s="31"/>
      <c r="E36" s="37" t="s">
        <v>56</v>
      </c>
      <c r="F36" s="38">
        <v>0</v>
      </c>
      <c r="G36" s="105" t="s">
        <v>52</v>
      </c>
      <c r="H36" s="210">
        <f>(SUM(BI92:BI99)+SUM(BI117:BI133))</f>
        <v>0</v>
      </c>
      <c r="I36" s="189"/>
      <c r="J36" s="189"/>
      <c r="K36" s="31"/>
      <c r="L36" s="31"/>
      <c r="M36" s="210">
        <v>0</v>
      </c>
      <c r="N36" s="189"/>
      <c r="O36" s="189"/>
      <c r="P36" s="189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41"/>
      <c r="D38" s="42" t="s">
        <v>57</v>
      </c>
      <c r="E38" s="43"/>
      <c r="F38" s="43"/>
      <c r="G38" s="106" t="s">
        <v>58</v>
      </c>
      <c r="H38" s="44" t="s">
        <v>59</v>
      </c>
      <c r="I38" s="43"/>
      <c r="J38" s="43"/>
      <c r="K38" s="43"/>
      <c r="L38" s="185">
        <f>SUM(M30:M36)</f>
        <v>0</v>
      </c>
      <c r="M38" s="184"/>
      <c r="N38" s="184"/>
      <c r="O38" s="184"/>
      <c r="P38" s="186"/>
      <c r="Q38" s="4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60</v>
      </c>
      <c r="E50" s="46"/>
      <c r="F50" s="46"/>
      <c r="G50" s="46"/>
      <c r="H50" s="47"/>
      <c r="I50" s="31"/>
      <c r="J50" s="45" t="s">
        <v>61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62</v>
      </c>
      <c r="E59" s="51"/>
      <c r="F59" s="51"/>
      <c r="G59" s="52" t="s">
        <v>63</v>
      </c>
      <c r="H59" s="53"/>
      <c r="I59" s="31"/>
      <c r="J59" s="50" t="s">
        <v>62</v>
      </c>
      <c r="K59" s="51"/>
      <c r="L59" s="51"/>
      <c r="M59" s="51"/>
      <c r="N59" s="52" t="s">
        <v>63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64</v>
      </c>
      <c r="E61" s="46"/>
      <c r="F61" s="46"/>
      <c r="G61" s="46"/>
      <c r="H61" s="47"/>
      <c r="I61" s="31"/>
      <c r="J61" s="45" t="s">
        <v>65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62</v>
      </c>
      <c r="E70" s="51"/>
      <c r="F70" s="51"/>
      <c r="G70" s="52" t="s">
        <v>63</v>
      </c>
      <c r="H70" s="53"/>
      <c r="I70" s="31"/>
      <c r="J70" s="50" t="s">
        <v>62</v>
      </c>
      <c r="K70" s="51"/>
      <c r="L70" s="51"/>
      <c r="M70" s="51"/>
      <c r="N70" s="52" t="s">
        <v>63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68" t="s">
        <v>108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17</v>
      </c>
      <c r="D78" s="31"/>
      <c r="E78" s="31"/>
      <c r="F78" s="206" t="str">
        <f>F6</f>
        <v>Revitalizace prostoru tržiště v Děčíně - Podmoklech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31"/>
      <c r="R78" s="32"/>
    </row>
    <row r="79" spans="2:18" s="1" customFormat="1" ht="36.75" customHeight="1">
      <c r="B79" s="30"/>
      <c r="C79" s="64" t="s">
        <v>105</v>
      </c>
      <c r="D79" s="31"/>
      <c r="E79" s="31"/>
      <c r="F79" s="190" t="str">
        <f>F7</f>
        <v>1 - Jeden prodejní stánek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24</v>
      </c>
      <c r="D81" s="31"/>
      <c r="E81" s="31"/>
      <c r="F81" s="23" t="str">
        <f>F9</f>
        <v>p.č.867/1 a 867/2, k.ú. Podmokly</v>
      </c>
      <c r="G81" s="31"/>
      <c r="H81" s="31"/>
      <c r="I81" s="31"/>
      <c r="J81" s="31"/>
      <c r="K81" s="25" t="s">
        <v>26</v>
      </c>
      <c r="L81" s="31"/>
      <c r="M81" s="211" t="str">
        <f>IF(O9="","",O9)</f>
        <v>8.7.2014</v>
      </c>
      <c r="N81" s="189"/>
      <c r="O81" s="189"/>
      <c r="P81" s="189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30</v>
      </c>
      <c r="D83" s="31"/>
      <c r="E83" s="31"/>
      <c r="F83" s="23" t="str">
        <f>E12</f>
        <v>Statutární město Děčín</v>
      </c>
      <c r="G83" s="31"/>
      <c r="H83" s="31"/>
      <c r="I83" s="31"/>
      <c r="J83" s="31"/>
      <c r="K83" s="25" t="s">
        <v>37</v>
      </c>
      <c r="L83" s="31"/>
      <c r="M83" s="173" t="str">
        <f>E18</f>
        <v>Ing.arch.Vlastimil Stránský-Architektonická kancel</v>
      </c>
      <c r="N83" s="189"/>
      <c r="O83" s="189"/>
      <c r="P83" s="189"/>
      <c r="Q83" s="189"/>
      <c r="R83" s="32"/>
    </row>
    <row r="84" spans="2:18" s="1" customFormat="1" ht="14.25" customHeight="1">
      <c r="B84" s="30"/>
      <c r="C84" s="25" t="s">
        <v>35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42</v>
      </c>
      <c r="L84" s="31"/>
      <c r="M84" s="173" t="str">
        <f>E21</f>
        <v>Vladimír Vidai</v>
      </c>
      <c r="N84" s="189"/>
      <c r="O84" s="189"/>
      <c r="P84" s="189"/>
      <c r="Q84" s="189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12" t="s">
        <v>109</v>
      </c>
      <c r="D86" s="213"/>
      <c r="E86" s="213"/>
      <c r="F86" s="213"/>
      <c r="G86" s="213"/>
      <c r="H86" s="41"/>
      <c r="I86" s="41"/>
      <c r="J86" s="41"/>
      <c r="K86" s="41"/>
      <c r="L86" s="41"/>
      <c r="M86" s="41"/>
      <c r="N86" s="212" t="s">
        <v>110</v>
      </c>
      <c r="O86" s="189"/>
      <c r="P86" s="189"/>
      <c r="Q86" s="189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7" t="s">
        <v>111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02">
        <f>N117</f>
        <v>0</v>
      </c>
      <c r="O88" s="189"/>
      <c r="P88" s="189"/>
      <c r="Q88" s="189"/>
      <c r="R88" s="32"/>
      <c r="AU88" s="13" t="s">
        <v>112</v>
      </c>
    </row>
    <row r="89" spans="2:18" s="6" customFormat="1" ht="24.75" customHeight="1">
      <c r="B89" s="108"/>
      <c r="C89" s="109"/>
      <c r="D89" s="110" t="s">
        <v>113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15">
        <f>N118</f>
        <v>0</v>
      </c>
      <c r="O89" s="216"/>
      <c r="P89" s="216"/>
      <c r="Q89" s="216"/>
      <c r="R89" s="111"/>
    </row>
    <row r="90" spans="2:18" s="7" customFormat="1" ht="19.5" customHeight="1">
      <c r="B90" s="112"/>
      <c r="C90" s="113"/>
      <c r="D90" s="91" t="s">
        <v>114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95">
        <f>N119</f>
        <v>0</v>
      </c>
      <c r="O90" s="217"/>
      <c r="P90" s="217"/>
      <c r="Q90" s="217"/>
      <c r="R90" s="114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7" t="s">
        <v>115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18">
        <f>ROUND(N93+N94+N95+N96+N97+N98,2)</f>
        <v>0</v>
      </c>
      <c r="O92" s="189"/>
      <c r="P92" s="189"/>
      <c r="Q92" s="189"/>
      <c r="R92" s="32"/>
      <c r="T92" s="115"/>
      <c r="U92" s="116" t="s">
        <v>50</v>
      </c>
    </row>
    <row r="93" spans="2:65" s="1" customFormat="1" ht="18" customHeight="1">
      <c r="B93" s="117"/>
      <c r="C93" s="118"/>
      <c r="D93" s="193" t="s">
        <v>116</v>
      </c>
      <c r="E93" s="214"/>
      <c r="F93" s="214"/>
      <c r="G93" s="214"/>
      <c r="H93" s="214"/>
      <c r="I93" s="118"/>
      <c r="J93" s="118"/>
      <c r="K93" s="118"/>
      <c r="L93" s="118"/>
      <c r="M93" s="118"/>
      <c r="N93" s="194">
        <f>ROUND(N88*T93,2)</f>
        <v>0</v>
      </c>
      <c r="O93" s="214"/>
      <c r="P93" s="214"/>
      <c r="Q93" s="214"/>
      <c r="R93" s="119"/>
      <c r="S93" s="120"/>
      <c r="T93" s="121"/>
      <c r="U93" s="122" t="s">
        <v>51</v>
      </c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4" t="s">
        <v>117</v>
      </c>
      <c r="AZ93" s="123"/>
      <c r="BA93" s="123"/>
      <c r="BB93" s="123"/>
      <c r="BC93" s="123"/>
      <c r="BD93" s="123"/>
      <c r="BE93" s="125">
        <f aca="true" t="shared" si="0" ref="BE93:BE98">IF(U93="základní",N93,0)</f>
        <v>0</v>
      </c>
      <c r="BF93" s="125">
        <f aca="true" t="shared" si="1" ref="BF93:BF98">IF(U93="snížená",N93,0)</f>
        <v>0</v>
      </c>
      <c r="BG93" s="125">
        <f aca="true" t="shared" si="2" ref="BG93:BG98">IF(U93="zákl. přenesená",N93,0)</f>
        <v>0</v>
      </c>
      <c r="BH93" s="125">
        <f aca="true" t="shared" si="3" ref="BH93:BH98">IF(U93="sníž. přenesená",N93,0)</f>
        <v>0</v>
      </c>
      <c r="BI93" s="125">
        <f aca="true" t="shared" si="4" ref="BI93:BI98">IF(U93="nulová",N93,0)</f>
        <v>0</v>
      </c>
      <c r="BJ93" s="124" t="s">
        <v>23</v>
      </c>
      <c r="BK93" s="123"/>
      <c r="BL93" s="123"/>
      <c r="BM93" s="123"/>
    </row>
    <row r="94" spans="2:65" s="1" customFormat="1" ht="18" customHeight="1">
      <c r="B94" s="117"/>
      <c r="C94" s="118"/>
      <c r="D94" s="193" t="s">
        <v>118</v>
      </c>
      <c r="E94" s="214"/>
      <c r="F94" s="214"/>
      <c r="G94" s="214"/>
      <c r="H94" s="214"/>
      <c r="I94" s="118"/>
      <c r="J94" s="118"/>
      <c r="K94" s="118"/>
      <c r="L94" s="118"/>
      <c r="M94" s="118"/>
      <c r="N94" s="194">
        <f>ROUND(N88*T94,2)</f>
        <v>0</v>
      </c>
      <c r="O94" s="214"/>
      <c r="P94" s="214"/>
      <c r="Q94" s="214"/>
      <c r="R94" s="119"/>
      <c r="S94" s="120"/>
      <c r="T94" s="121"/>
      <c r="U94" s="122" t="s">
        <v>51</v>
      </c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4" t="s">
        <v>117</v>
      </c>
      <c r="AZ94" s="123"/>
      <c r="BA94" s="123"/>
      <c r="BB94" s="123"/>
      <c r="BC94" s="123"/>
      <c r="BD94" s="123"/>
      <c r="BE94" s="125">
        <f t="shared" si="0"/>
        <v>0</v>
      </c>
      <c r="BF94" s="125">
        <f t="shared" si="1"/>
        <v>0</v>
      </c>
      <c r="BG94" s="125">
        <f t="shared" si="2"/>
        <v>0</v>
      </c>
      <c r="BH94" s="125">
        <f t="shared" si="3"/>
        <v>0</v>
      </c>
      <c r="BI94" s="125">
        <f t="shared" si="4"/>
        <v>0</v>
      </c>
      <c r="BJ94" s="124" t="s">
        <v>23</v>
      </c>
      <c r="BK94" s="123"/>
      <c r="BL94" s="123"/>
      <c r="BM94" s="123"/>
    </row>
    <row r="95" spans="2:65" s="1" customFormat="1" ht="18" customHeight="1">
      <c r="B95" s="117"/>
      <c r="C95" s="118"/>
      <c r="D95" s="193" t="s">
        <v>119</v>
      </c>
      <c r="E95" s="214"/>
      <c r="F95" s="214"/>
      <c r="G95" s="214"/>
      <c r="H95" s="214"/>
      <c r="I95" s="118"/>
      <c r="J95" s="118"/>
      <c r="K95" s="118"/>
      <c r="L95" s="118"/>
      <c r="M95" s="118"/>
      <c r="N95" s="194">
        <f>ROUND(N88*T95,2)</f>
        <v>0</v>
      </c>
      <c r="O95" s="214"/>
      <c r="P95" s="214"/>
      <c r="Q95" s="214"/>
      <c r="R95" s="119"/>
      <c r="S95" s="120"/>
      <c r="T95" s="121"/>
      <c r="U95" s="122" t="s">
        <v>51</v>
      </c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4" t="s">
        <v>117</v>
      </c>
      <c r="AZ95" s="123"/>
      <c r="BA95" s="123"/>
      <c r="BB95" s="123"/>
      <c r="BC95" s="123"/>
      <c r="BD95" s="123"/>
      <c r="BE95" s="125">
        <f t="shared" si="0"/>
        <v>0</v>
      </c>
      <c r="BF95" s="125">
        <f t="shared" si="1"/>
        <v>0</v>
      </c>
      <c r="BG95" s="125">
        <f t="shared" si="2"/>
        <v>0</v>
      </c>
      <c r="BH95" s="125">
        <f t="shared" si="3"/>
        <v>0</v>
      </c>
      <c r="BI95" s="125">
        <f t="shared" si="4"/>
        <v>0</v>
      </c>
      <c r="BJ95" s="124" t="s">
        <v>23</v>
      </c>
      <c r="BK95" s="123"/>
      <c r="BL95" s="123"/>
      <c r="BM95" s="123"/>
    </row>
    <row r="96" spans="2:65" s="1" customFormat="1" ht="18" customHeight="1">
      <c r="B96" s="117"/>
      <c r="C96" s="118"/>
      <c r="D96" s="193" t="s">
        <v>120</v>
      </c>
      <c r="E96" s="214"/>
      <c r="F96" s="214"/>
      <c r="G96" s="214"/>
      <c r="H96" s="214"/>
      <c r="I96" s="118"/>
      <c r="J96" s="118"/>
      <c r="K96" s="118"/>
      <c r="L96" s="118"/>
      <c r="M96" s="118"/>
      <c r="N96" s="194">
        <f>ROUND(N88*T96,2)</f>
        <v>0</v>
      </c>
      <c r="O96" s="214"/>
      <c r="P96" s="214"/>
      <c r="Q96" s="214"/>
      <c r="R96" s="119"/>
      <c r="S96" s="120"/>
      <c r="T96" s="121"/>
      <c r="U96" s="122" t="s">
        <v>51</v>
      </c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4" t="s">
        <v>117</v>
      </c>
      <c r="AZ96" s="123"/>
      <c r="BA96" s="123"/>
      <c r="BB96" s="123"/>
      <c r="BC96" s="123"/>
      <c r="BD96" s="123"/>
      <c r="BE96" s="125">
        <f t="shared" si="0"/>
        <v>0</v>
      </c>
      <c r="BF96" s="125">
        <f t="shared" si="1"/>
        <v>0</v>
      </c>
      <c r="BG96" s="125">
        <f t="shared" si="2"/>
        <v>0</v>
      </c>
      <c r="BH96" s="125">
        <f t="shared" si="3"/>
        <v>0</v>
      </c>
      <c r="BI96" s="125">
        <f t="shared" si="4"/>
        <v>0</v>
      </c>
      <c r="BJ96" s="124" t="s">
        <v>23</v>
      </c>
      <c r="BK96" s="123"/>
      <c r="BL96" s="123"/>
      <c r="BM96" s="123"/>
    </row>
    <row r="97" spans="2:65" s="1" customFormat="1" ht="18" customHeight="1">
      <c r="B97" s="117"/>
      <c r="C97" s="118"/>
      <c r="D97" s="193" t="s">
        <v>121</v>
      </c>
      <c r="E97" s="214"/>
      <c r="F97" s="214"/>
      <c r="G97" s="214"/>
      <c r="H97" s="214"/>
      <c r="I97" s="118"/>
      <c r="J97" s="118"/>
      <c r="K97" s="118"/>
      <c r="L97" s="118"/>
      <c r="M97" s="118"/>
      <c r="N97" s="194">
        <f>ROUND(N88*T97,2)</f>
        <v>0</v>
      </c>
      <c r="O97" s="214"/>
      <c r="P97" s="214"/>
      <c r="Q97" s="214"/>
      <c r="R97" s="119"/>
      <c r="S97" s="120"/>
      <c r="T97" s="121"/>
      <c r="U97" s="122" t="s">
        <v>51</v>
      </c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4" t="s">
        <v>117</v>
      </c>
      <c r="AZ97" s="123"/>
      <c r="BA97" s="123"/>
      <c r="BB97" s="123"/>
      <c r="BC97" s="123"/>
      <c r="BD97" s="123"/>
      <c r="BE97" s="125">
        <f t="shared" si="0"/>
        <v>0</v>
      </c>
      <c r="BF97" s="125">
        <f t="shared" si="1"/>
        <v>0</v>
      </c>
      <c r="BG97" s="125">
        <f t="shared" si="2"/>
        <v>0</v>
      </c>
      <c r="BH97" s="125">
        <f t="shared" si="3"/>
        <v>0</v>
      </c>
      <c r="BI97" s="125">
        <f t="shared" si="4"/>
        <v>0</v>
      </c>
      <c r="BJ97" s="124" t="s">
        <v>23</v>
      </c>
      <c r="BK97" s="123"/>
      <c r="BL97" s="123"/>
      <c r="BM97" s="123"/>
    </row>
    <row r="98" spans="2:65" s="1" customFormat="1" ht="18" customHeight="1">
      <c r="B98" s="117"/>
      <c r="C98" s="118"/>
      <c r="D98" s="126" t="s">
        <v>122</v>
      </c>
      <c r="E98" s="118"/>
      <c r="F98" s="118"/>
      <c r="G98" s="118"/>
      <c r="H98" s="118"/>
      <c r="I98" s="118"/>
      <c r="J98" s="118"/>
      <c r="K98" s="118"/>
      <c r="L98" s="118"/>
      <c r="M98" s="118"/>
      <c r="N98" s="194">
        <f>ROUND(N88*T98,2)</f>
        <v>0</v>
      </c>
      <c r="O98" s="214"/>
      <c r="P98" s="214"/>
      <c r="Q98" s="214"/>
      <c r="R98" s="119"/>
      <c r="S98" s="120"/>
      <c r="T98" s="127"/>
      <c r="U98" s="128" t="s">
        <v>51</v>
      </c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4" t="s">
        <v>123</v>
      </c>
      <c r="AZ98" s="123"/>
      <c r="BA98" s="123"/>
      <c r="BB98" s="123"/>
      <c r="BC98" s="123"/>
      <c r="BD98" s="123"/>
      <c r="BE98" s="125">
        <f t="shared" si="0"/>
        <v>0</v>
      </c>
      <c r="BF98" s="125">
        <f t="shared" si="1"/>
        <v>0</v>
      </c>
      <c r="BG98" s="125">
        <f t="shared" si="2"/>
        <v>0</v>
      </c>
      <c r="BH98" s="125">
        <f t="shared" si="3"/>
        <v>0</v>
      </c>
      <c r="BI98" s="125">
        <f t="shared" si="4"/>
        <v>0</v>
      </c>
      <c r="BJ98" s="124" t="s">
        <v>23</v>
      </c>
      <c r="BK98" s="123"/>
      <c r="BL98" s="123"/>
      <c r="BM98" s="123"/>
    </row>
    <row r="99" spans="2:18" s="1" customFormat="1" ht="13.5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18" s="1" customFormat="1" ht="29.25" customHeight="1">
      <c r="B100" s="30"/>
      <c r="C100" s="102" t="s">
        <v>101</v>
      </c>
      <c r="D100" s="41"/>
      <c r="E100" s="41"/>
      <c r="F100" s="41"/>
      <c r="G100" s="41"/>
      <c r="H100" s="41"/>
      <c r="I100" s="41"/>
      <c r="J100" s="41"/>
      <c r="K100" s="41"/>
      <c r="L100" s="199">
        <f>ROUND(SUM(N88+N92),2)</f>
        <v>0</v>
      </c>
      <c r="M100" s="213"/>
      <c r="N100" s="213"/>
      <c r="O100" s="213"/>
      <c r="P100" s="213"/>
      <c r="Q100" s="213"/>
      <c r="R100" s="32"/>
    </row>
    <row r="101" spans="2:18" s="1" customFormat="1" ht="6.75" customHeight="1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5" spans="2:18" s="1" customFormat="1" ht="6.7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6" spans="2:18" s="1" customFormat="1" ht="36.75" customHeight="1">
      <c r="B106" s="30"/>
      <c r="C106" s="168" t="s">
        <v>124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32"/>
    </row>
    <row r="107" spans="2:18" s="1" customFormat="1" ht="6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30" customHeight="1">
      <c r="B108" s="30"/>
      <c r="C108" s="25" t="s">
        <v>17</v>
      </c>
      <c r="D108" s="31"/>
      <c r="E108" s="31"/>
      <c r="F108" s="206" t="str">
        <f>F6</f>
        <v>Revitalizace prostoru tržiště v Děčíně - Podmoklech</v>
      </c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31"/>
      <c r="R108" s="32"/>
    </row>
    <row r="109" spans="2:18" s="1" customFormat="1" ht="36.75" customHeight="1">
      <c r="B109" s="30"/>
      <c r="C109" s="64" t="s">
        <v>105</v>
      </c>
      <c r="D109" s="31"/>
      <c r="E109" s="31"/>
      <c r="F109" s="190" t="str">
        <f>F7</f>
        <v>1 - Jeden prodejní stánek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31"/>
      <c r="R109" s="32"/>
    </row>
    <row r="110" spans="2:18" s="1" customFormat="1" ht="6.75" customHeight="1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18" s="1" customFormat="1" ht="18" customHeight="1">
      <c r="B111" s="30"/>
      <c r="C111" s="25" t="s">
        <v>24</v>
      </c>
      <c r="D111" s="31"/>
      <c r="E111" s="31"/>
      <c r="F111" s="23" t="str">
        <f>F9</f>
        <v>p.č.867/1 a 867/2, k.ú. Podmokly</v>
      </c>
      <c r="G111" s="31"/>
      <c r="H111" s="31"/>
      <c r="I111" s="31"/>
      <c r="J111" s="31"/>
      <c r="K111" s="25" t="s">
        <v>26</v>
      </c>
      <c r="L111" s="31"/>
      <c r="M111" s="211" t="str">
        <f>IF(O9="","",O9)</f>
        <v>8.7.2014</v>
      </c>
      <c r="N111" s="189"/>
      <c r="O111" s="189"/>
      <c r="P111" s="189"/>
      <c r="Q111" s="31"/>
      <c r="R111" s="32"/>
    </row>
    <row r="112" spans="2:18" s="1" customFormat="1" ht="6.7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18" s="1" customFormat="1" ht="15">
      <c r="B113" s="30"/>
      <c r="C113" s="25" t="s">
        <v>30</v>
      </c>
      <c r="D113" s="31"/>
      <c r="E113" s="31"/>
      <c r="F113" s="23" t="str">
        <f>E12</f>
        <v>Statutární město Děčín</v>
      </c>
      <c r="G113" s="31"/>
      <c r="H113" s="31"/>
      <c r="I113" s="31"/>
      <c r="J113" s="31"/>
      <c r="K113" s="25" t="s">
        <v>37</v>
      </c>
      <c r="L113" s="31"/>
      <c r="M113" s="173" t="str">
        <f>E18</f>
        <v>Ing.arch.Vlastimil Stránský-Architektonická kancel</v>
      </c>
      <c r="N113" s="189"/>
      <c r="O113" s="189"/>
      <c r="P113" s="189"/>
      <c r="Q113" s="189"/>
      <c r="R113" s="32"/>
    </row>
    <row r="114" spans="2:18" s="1" customFormat="1" ht="14.25" customHeight="1">
      <c r="B114" s="30"/>
      <c r="C114" s="25" t="s">
        <v>35</v>
      </c>
      <c r="D114" s="31"/>
      <c r="E114" s="31"/>
      <c r="F114" s="23" t="str">
        <f>IF(E15="","",E15)</f>
        <v>Vyplň údaj</v>
      </c>
      <c r="G114" s="31"/>
      <c r="H114" s="31"/>
      <c r="I114" s="31"/>
      <c r="J114" s="31"/>
      <c r="K114" s="25" t="s">
        <v>42</v>
      </c>
      <c r="L114" s="31"/>
      <c r="M114" s="173" t="str">
        <f>E21</f>
        <v>Vladimír Vidai</v>
      </c>
      <c r="N114" s="189"/>
      <c r="O114" s="189"/>
      <c r="P114" s="189"/>
      <c r="Q114" s="189"/>
      <c r="R114" s="32"/>
    </row>
    <row r="115" spans="2:18" s="1" customFormat="1" ht="9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27" s="8" customFormat="1" ht="29.25" customHeight="1">
      <c r="B116" s="129"/>
      <c r="C116" s="130" t="s">
        <v>125</v>
      </c>
      <c r="D116" s="131" t="s">
        <v>126</v>
      </c>
      <c r="E116" s="131" t="s">
        <v>68</v>
      </c>
      <c r="F116" s="219" t="s">
        <v>127</v>
      </c>
      <c r="G116" s="220"/>
      <c r="H116" s="220"/>
      <c r="I116" s="220"/>
      <c r="J116" s="131" t="s">
        <v>128</v>
      </c>
      <c r="K116" s="131" t="s">
        <v>129</v>
      </c>
      <c r="L116" s="221" t="s">
        <v>130</v>
      </c>
      <c r="M116" s="220"/>
      <c r="N116" s="219" t="s">
        <v>110</v>
      </c>
      <c r="O116" s="220"/>
      <c r="P116" s="220"/>
      <c r="Q116" s="222"/>
      <c r="R116" s="132"/>
      <c r="T116" s="70" t="s">
        <v>131</v>
      </c>
      <c r="U116" s="71" t="s">
        <v>50</v>
      </c>
      <c r="V116" s="71" t="s">
        <v>132</v>
      </c>
      <c r="W116" s="71" t="s">
        <v>133</v>
      </c>
      <c r="X116" s="71" t="s">
        <v>134</v>
      </c>
      <c r="Y116" s="71" t="s">
        <v>135</v>
      </c>
      <c r="Z116" s="71" t="s">
        <v>136</v>
      </c>
      <c r="AA116" s="72" t="s">
        <v>137</v>
      </c>
    </row>
    <row r="117" spans="2:63" s="1" customFormat="1" ht="29.25" customHeight="1">
      <c r="B117" s="30"/>
      <c r="C117" s="74" t="s">
        <v>107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232">
        <f>BK117</f>
        <v>0</v>
      </c>
      <c r="O117" s="233"/>
      <c r="P117" s="233"/>
      <c r="Q117" s="233"/>
      <c r="R117" s="32"/>
      <c r="T117" s="73"/>
      <c r="U117" s="46"/>
      <c r="V117" s="46"/>
      <c r="W117" s="133">
        <f>W118+W134</f>
        <v>0</v>
      </c>
      <c r="X117" s="46"/>
      <c r="Y117" s="133">
        <f>Y118+Y134</f>
        <v>0.4943685</v>
      </c>
      <c r="Z117" s="46"/>
      <c r="AA117" s="134">
        <f>AA118+AA134</f>
        <v>0</v>
      </c>
      <c r="AT117" s="13" t="s">
        <v>85</v>
      </c>
      <c r="AU117" s="13" t="s">
        <v>112</v>
      </c>
      <c r="BK117" s="135">
        <f>BK118+BK134</f>
        <v>0</v>
      </c>
    </row>
    <row r="118" spans="2:63" s="9" customFormat="1" ht="36.75" customHeight="1">
      <c r="B118" s="136"/>
      <c r="C118" s="137"/>
      <c r="D118" s="138" t="s">
        <v>113</v>
      </c>
      <c r="E118" s="138"/>
      <c r="F118" s="138"/>
      <c r="G118" s="138"/>
      <c r="H118" s="138"/>
      <c r="I118" s="138"/>
      <c r="J118" s="138"/>
      <c r="K118" s="138"/>
      <c r="L118" s="138"/>
      <c r="M118" s="138"/>
      <c r="N118" s="234">
        <f>BK118</f>
        <v>0</v>
      </c>
      <c r="O118" s="215"/>
      <c r="P118" s="215"/>
      <c r="Q118" s="215"/>
      <c r="R118" s="139"/>
      <c r="T118" s="140"/>
      <c r="U118" s="137"/>
      <c r="V118" s="137"/>
      <c r="W118" s="141">
        <f>W119</f>
        <v>0</v>
      </c>
      <c r="X118" s="137"/>
      <c r="Y118" s="141">
        <f>Y119</f>
        <v>0.4943685</v>
      </c>
      <c r="Z118" s="137"/>
      <c r="AA118" s="142">
        <f>AA119</f>
        <v>0</v>
      </c>
      <c r="AR118" s="143" t="s">
        <v>103</v>
      </c>
      <c r="AT118" s="144" t="s">
        <v>85</v>
      </c>
      <c r="AU118" s="144" t="s">
        <v>86</v>
      </c>
      <c r="AY118" s="143" t="s">
        <v>138</v>
      </c>
      <c r="BK118" s="145">
        <f>BK119</f>
        <v>0</v>
      </c>
    </row>
    <row r="119" spans="2:63" s="9" customFormat="1" ht="19.5" customHeight="1">
      <c r="B119" s="136"/>
      <c r="C119" s="137"/>
      <c r="D119" s="146" t="s">
        <v>114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235">
        <f>BK119</f>
        <v>0</v>
      </c>
      <c r="O119" s="236"/>
      <c r="P119" s="236"/>
      <c r="Q119" s="236"/>
      <c r="R119" s="139"/>
      <c r="T119" s="140"/>
      <c r="U119" s="137"/>
      <c r="V119" s="137"/>
      <c r="W119" s="141">
        <f>SUM(W120:W133)</f>
        <v>0</v>
      </c>
      <c r="X119" s="137"/>
      <c r="Y119" s="141">
        <f>SUM(Y120:Y133)</f>
        <v>0.4943685</v>
      </c>
      <c r="Z119" s="137"/>
      <c r="AA119" s="142">
        <f>SUM(AA120:AA133)</f>
        <v>0</v>
      </c>
      <c r="AR119" s="143" t="s">
        <v>103</v>
      </c>
      <c r="AT119" s="144" t="s">
        <v>85</v>
      </c>
      <c r="AU119" s="144" t="s">
        <v>23</v>
      </c>
      <c r="AY119" s="143" t="s">
        <v>138</v>
      </c>
      <c r="BK119" s="145">
        <f>SUM(BK120:BK133)</f>
        <v>0</v>
      </c>
    </row>
    <row r="120" spans="2:65" s="1" customFormat="1" ht="31.5" customHeight="1">
      <c r="B120" s="117"/>
      <c r="C120" s="147" t="s">
        <v>23</v>
      </c>
      <c r="D120" s="147" t="s">
        <v>139</v>
      </c>
      <c r="E120" s="148" t="s">
        <v>140</v>
      </c>
      <c r="F120" s="223" t="s">
        <v>141</v>
      </c>
      <c r="G120" s="224"/>
      <c r="H120" s="224"/>
      <c r="I120" s="224"/>
      <c r="J120" s="149" t="s">
        <v>142</v>
      </c>
      <c r="K120" s="150">
        <v>11.5</v>
      </c>
      <c r="L120" s="225">
        <v>0</v>
      </c>
      <c r="M120" s="224"/>
      <c r="N120" s="226">
        <f aca="true" t="shared" si="5" ref="N120:N133">ROUND(L120*K120,2)</f>
        <v>0</v>
      </c>
      <c r="O120" s="224"/>
      <c r="P120" s="224"/>
      <c r="Q120" s="224"/>
      <c r="R120" s="119"/>
      <c r="T120" s="151" t="s">
        <v>21</v>
      </c>
      <c r="U120" s="39" t="s">
        <v>51</v>
      </c>
      <c r="V120" s="31"/>
      <c r="W120" s="152">
        <f aca="true" t="shared" si="6" ref="W120:W133">V120*K120</f>
        <v>0</v>
      </c>
      <c r="X120" s="152">
        <v>0</v>
      </c>
      <c r="Y120" s="152">
        <f aca="true" t="shared" si="7" ref="Y120:Y133">X120*K120</f>
        <v>0</v>
      </c>
      <c r="Z120" s="152">
        <v>0</v>
      </c>
      <c r="AA120" s="153">
        <f aca="true" t="shared" si="8" ref="AA120:AA133">Z120*K120</f>
        <v>0</v>
      </c>
      <c r="AR120" s="13" t="s">
        <v>143</v>
      </c>
      <c r="AT120" s="13" t="s">
        <v>139</v>
      </c>
      <c r="AU120" s="13" t="s">
        <v>103</v>
      </c>
      <c r="AY120" s="13" t="s">
        <v>138</v>
      </c>
      <c r="BE120" s="95">
        <f aca="true" t="shared" si="9" ref="BE120:BE133">IF(U120="základní",N120,0)</f>
        <v>0</v>
      </c>
      <c r="BF120" s="95">
        <f aca="true" t="shared" si="10" ref="BF120:BF133">IF(U120="snížená",N120,0)</f>
        <v>0</v>
      </c>
      <c r="BG120" s="95">
        <f aca="true" t="shared" si="11" ref="BG120:BG133">IF(U120="zákl. přenesená",N120,0)</f>
        <v>0</v>
      </c>
      <c r="BH120" s="95">
        <f aca="true" t="shared" si="12" ref="BH120:BH133">IF(U120="sníž. přenesená",N120,0)</f>
        <v>0</v>
      </c>
      <c r="BI120" s="95">
        <f aca="true" t="shared" si="13" ref="BI120:BI133">IF(U120="nulová",N120,0)</f>
        <v>0</v>
      </c>
      <c r="BJ120" s="13" t="s">
        <v>23</v>
      </c>
      <c r="BK120" s="95">
        <f aca="true" t="shared" si="14" ref="BK120:BK133">ROUND(L120*K120,2)</f>
        <v>0</v>
      </c>
      <c r="BL120" s="13" t="s">
        <v>143</v>
      </c>
      <c r="BM120" s="13" t="s">
        <v>144</v>
      </c>
    </row>
    <row r="121" spans="2:65" s="1" customFormat="1" ht="31.5" customHeight="1">
      <c r="B121" s="117"/>
      <c r="C121" s="154" t="s">
        <v>103</v>
      </c>
      <c r="D121" s="154" t="s">
        <v>145</v>
      </c>
      <c r="E121" s="155" t="s">
        <v>146</v>
      </c>
      <c r="F121" s="227" t="s">
        <v>147</v>
      </c>
      <c r="G121" s="228"/>
      <c r="H121" s="228"/>
      <c r="I121" s="228"/>
      <c r="J121" s="156" t="s">
        <v>148</v>
      </c>
      <c r="K121" s="157">
        <v>1</v>
      </c>
      <c r="L121" s="229">
        <v>0</v>
      </c>
      <c r="M121" s="228"/>
      <c r="N121" s="230">
        <f t="shared" si="5"/>
        <v>0</v>
      </c>
      <c r="O121" s="224"/>
      <c r="P121" s="224"/>
      <c r="Q121" s="224"/>
      <c r="R121" s="119"/>
      <c r="T121" s="151" t="s">
        <v>21</v>
      </c>
      <c r="U121" s="39" t="s">
        <v>51</v>
      </c>
      <c r="V121" s="31"/>
      <c r="W121" s="152">
        <f t="shared" si="6"/>
        <v>0</v>
      </c>
      <c r="X121" s="152">
        <v>0.01152</v>
      </c>
      <c r="Y121" s="152">
        <f t="shared" si="7"/>
        <v>0.01152</v>
      </c>
      <c r="Z121" s="152">
        <v>0</v>
      </c>
      <c r="AA121" s="153">
        <f t="shared" si="8"/>
        <v>0</v>
      </c>
      <c r="AR121" s="13" t="s">
        <v>149</v>
      </c>
      <c r="AT121" s="13" t="s">
        <v>145</v>
      </c>
      <c r="AU121" s="13" t="s">
        <v>103</v>
      </c>
      <c r="AY121" s="13" t="s">
        <v>138</v>
      </c>
      <c r="BE121" s="95">
        <f t="shared" si="9"/>
        <v>0</v>
      </c>
      <c r="BF121" s="95">
        <f t="shared" si="10"/>
        <v>0</v>
      </c>
      <c r="BG121" s="95">
        <f t="shared" si="11"/>
        <v>0</v>
      </c>
      <c r="BH121" s="95">
        <f t="shared" si="12"/>
        <v>0</v>
      </c>
      <c r="BI121" s="95">
        <f t="shared" si="13"/>
        <v>0</v>
      </c>
      <c r="BJ121" s="13" t="s">
        <v>23</v>
      </c>
      <c r="BK121" s="95">
        <f t="shared" si="14"/>
        <v>0</v>
      </c>
      <c r="BL121" s="13" t="s">
        <v>143</v>
      </c>
      <c r="BM121" s="13" t="s">
        <v>150</v>
      </c>
    </row>
    <row r="122" spans="2:65" s="1" customFormat="1" ht="31.5" customHeight="1">
      <c r="B122" s="117"/>
      <c r="C122" s="154" t="s">
        <v>151</v>
      </c>
      <c r="D122" s="154" t="s">
        <v>145</v>
      </c>
      <c r="E122" s="155" t="s">
        <v>152</v>
      </c>
      <c r="F122" s="227" t="s">
        <v>153</v>
      </c>
      <c r="G122" s="228"/>
      <c r="H122" s="228"/>
      <c r="I122" s="228"/>
      <c r="J122" s="156" t="s">
        <v>154</v>
      </c>
      <c r="K122" s="157">
        <v>0.011</v>
      </c>
      <c r="L122" s="229">
        <v>0</v>
      </c>
      <c r="M122" s="228"/>
      <c r="N122" s="230">
        <f t="shared" si="5"/>
        <v>0</v>
      </c>
      <c r="O122" s="224"/>
      <c r="P122" s="224"/>
      <c r="Q122" s="224"/>
      <c r="R122" s="119"/>
      <c r="T122" s="151" t="s">
        <v>21</v>
      </c>
      <c r="U122" s="39" t="s">
        <v>51</v>
      </c>
      <c r="V122" s="31"/>
      <c r="W122" s="152">
        <f t="shared" si="6"/>
        <v>0</v>
      </c>
      <c r="X122" s="152">
        <v>1</v>
      </c>
      <c r="Y122" s="152">
        <f t="shared" si="7"/>
        <v>0.011</v>
      </c>
      <c r="Z122" s="152">
        <v>0</v>
      </c>
      <c r="AA122" s="153">
        <f t="shared" si="8"/>
        <v>0</v>
      </c>
      <c r="AR122" s="13" t="s">
        <v>149</v>
      </c>
      <c r="AT122" s="13" t="s">
        <v>145</v>
      </c>
      <c r="AU122" s="13" t="s">
        <v>103</v>
      </c>
      <c r="AY122" s="13" t="s">
        <v>138</v>
      </c>
      <c r="BE122" s="95">
        <f t="shared" si="9"/>
        <v>0</v>
      </c>
      <c r="BF122" s="95">
        <f t="shared" si="10"/>
        <v>0</v>
      </c>
      <c r="BG122" s="95">
        <f t="shared" si="11"/>
        <v>0</v>
      </c>
      <c r="BH122" s="95">
        <f t="shared" si="12"/>
        <v>0</v>
      </c>
      <c r="BI122" s="95">
        <f t="shared" si="13"/>
        <v>0</v>
      </c>
      <c r="BJ122" s="13" t="s">
        <v>23</v>
      </c>
      <c r="BK122" s="95">
        <f t="shared" si="14"/>
        <v>0</v>
      </c>
      <c r="BL122" s="13" t="s">
        <v>143</v>
      </c>
      <c r="BM122" s="13" t="s">
        <v>155</v>
      </c>
    </row>
    <row r="123" spans="2:65" s="1" customFormat="1" ht="31.5" customHeight="1">
      <c r="B123" s="117"/>
      <c r="C123" s="147" t="s">
        <v>156</v>
      </c>
      <c r="D123" s="147" t="s">
        <v>139</v>
      </c>
      <c r="E123" s="148" t="s">
        <v>157</v>
      </c>
      <c r="F123" s="223" t="s">
        <v>158</v>
      </c>
      <c r="G123" s="224"/>
      <c r="H123" s="224"/>
      <c r="I123" s="224"/>
      <c r="J123" s="149" t="s">
        <v>159</v>
      </c>
      <c r="K123" s="150">
        <v>8.3</v>
      </c>
      <c r="L123" s="225">
        <v>0</v>
      </c>
      <c r="M123" s="224"/>
      <c r="N123" s="226">
        <f t="shared" si="5"/>
        <v>0</v>
      </c>
      <c r="O123" s="224"/>
      <c r="P123" s="224"/>
      <c r="Q123" s="224"/>
      <c r="R123" s="119"/>
      <c r="T123" s="151" t="s">
        <v>21</v>
      </c>
      <c r="U123" s="39" t="s">
        <v>51</v>
      </c>
      <c r="V123" s="31"/>
      <c r="W123" s="152">
        <f t="shared" si="6"/>
        <v>0</v>
      </c>
      <c r="X123" s="152">
        <v>0.00012</v>
      </c>
      <c r="Y123" s="152">
        <f t="shared" si="7"/>
        <v>0.0009960000000000001</v>
      </c>
      <c r="Z123" s="152">
        <v>0</v>
      </c>
      <c r="AA123" s="153">
        <f t="shared" si="8"/>
        <v>0</v>
      </c>
      <c r="AR123" s="13" t="s">
        <v>143</v>
      </c>
      <c r="AT123" s="13" t="s">
        <v>139</v>
      </c>
      <c r="AU123" s="13" t="s">
        <v>103</v>
      </c>
      <c r="AY123" s="13" t="s">
        <v>138</v>
      </c>
      <c r="BE123" s="95">
        <f t="shared" si="9"/>
        <v>0</v>
      </c>
      <c r="BF123" s="95">
        <f t="shared" si="10"/>
        <v>0</v>
      </c>
      <c r="BG123" s="95">
        <f t="shared" si="11"/>
        <v>0</v>
      </c>
      <c r="BH123" s="95">
        <f t="shared" si="12"/>
        <v>0</v>
      </c>
      <c r="BI123" s="95">
        <f t="shared" si="13"/>
        <v>0</v>
      </c>
      <c r="BJ123" s="13" t="s">
        <v>23</v>
      </c>
      <c r="BK123" s="95">
        <f t="shared" si="14"/>
        <v>0</v>
      </c>
      <c r="BL123" s="13" t="s">
        <v>143</v>
      </c>
      <c r="BM123" s="13" t="s">
        <v>160</v>
      </c>
    </row>
    <row r="124" spans="2:65" s="1" customFormat="1" ht="31.5" customHeight="1">
      <c r="B124" s="117"/>
      <c r="C124" s="154" t="s">
        <v>161</v>
      </c>
      <c r="D124" s="154" t="s">
        <v>145</v>
      </c>
      <c r="E124" s="155" t="s">
        <v>162</v>
      </c>
      <c r="F124" s="227" t="s">
        <v>163</v>
      </c>
      <c r="G124" s="228"/>
      <c r="H124" s="228"/>
      <c r="I124" s="228"/>
      <c r="J124" s="156" t="s">
        <v>159</v>
      </c>
      <c r="K124" s="157">
        <v>9.545</v>
      </c>
      <c r="L124" s="229">
        <v>0</v>
      </c>
      <c r="M124" s="228"/>
      <c r="N124" s="230">
        <f t="shared" si="5"/>
        <v>0</v>
      </c>
      <c r="O124" s="224"/>
      <c r="P124" s="224"/>
      <c r="Q124" s="224"/>
      <c r="R124" s="119"/>
      <c r="T124" s="151" t="s">
        <v>21</v>
      </c>
      <c r="U124" s="39" t="s">
        <v>51</v>
      </c>
      <c r="V124" s="31"/>
      <c r="W124" s="152">
        <f t="shared" si="6"/>
        <v>0</v>
      </c>
      <c r="X124" s="152">
        <v>0.0105</v>
      </c>
      <c r="Y124" s="152">
        <f t="shared" si="7"/>
        <v>0.1002225</v>
      </c>
      <c r="Z124" s="152">
        <v>0</v>
      </c>
      <c r="AA124" s="153">
        <f t="shared" si="8"/>
        <v>0</v>
      </c>
      <c r="AR124" s="13" t="s">
        <v>149</v>
      </c>
      <c r="AT124" s="13" t="s">
        <v>145</v>
      </c>
      <c r="AU124" s="13" t="s">
        <v>103</v>
      </c>
      <c r="AY124" s="13" t="s">
        <v>138</v>
      </c>
      <c r="BE124" s="95">
        <f t="shared" si="9"/>
        <v>0</v>
      </c>
      <c r="BF124" s="95">
        <f t="shared" si="10"/>
        <v>0</v>
      </c>
      <c r="BG124" s="95">
        <f t="shared" si="11"/>
        <v>0</v>
      </c>
      <c r="BH124" s="95">
        <f t="shared" si="12"/>
        <v>0</v>
      </c>
      <c r="BI124" s="95">
        <f t="shared" si="13"/>
        <v>0</v>
      </c>
      <c r="BJ124" s="13" t="s">
        <v>23</v>
      </c>
      <c r="BK124" s="95">
        <f t="shared" si="14"/>
        <v>0</v>
      </c>
      <c r="BL124" s="13" t="s">
        <v>143</v>
      </c>
      <c r="BM124" s="13" t="s">
        <v>164</v>
      </c>
    </row>
    <row r="125" spans="2:65" s="1" customFormat="1" ht="31.5" customHeight="1">
      <c r="B125" s="117"/>
      <c r="C125" s="147" t="s">
        <v>165</v>
      </c>
      <c r="D125" s="147" t="s">
        <v>139</v>
      </c>
      <c r="E125" s="148" t="s">
        <v>166</v>
      </c>
      <c r="F125" s="223" t="s">
        <v>167</v>
      </c>
      <c r="G125" s="224"/>
      <c r="H125" s="224"/>
      <c r="I125" s="224"/>
      <c r="J125" s="149" t="s">
        <v>168</v>
      </c>
      <c r="K125" s="150">
        <v>353</v>
      </c>
      <c r="L125" s="225">
        <v>0</v>
      </c>
      <c r="M125" s="224"/>
      <c r="N125" s="226">
        <f t="shared" si="5"/>
        <v>0</v>
      </c>
      <c r="O125" s="224"/>
      <c r="P125" s="224"/>
      <c r="Q125" s="224"/>
      <c r="R125" s="119"/>
      <c r="T125" s="151" t="s">
        <v>21</v>
      </c>
      <c r="U125" s="39" t="s">
        <v>51</v>
      </c>
      <c r="V125" s="31"/>
      <c r="W125" s="152">
        <f t="shared" si="6"/>
        <v>0</v>
      </c>
      <c r="X125" s="152">
        <v>6E-05</v>
      </c>
      <c r="Y125" s="152">
        <f t="shared" si="7"/>
        <v>0.02118</v>
      </c>
      <c r="Z125" s="152">
        <v>0</v>
      </c>
      <c r="AA125" s="153">
        <f t="shared" si="8"/>
        <v>0</v>
      </c>
      <c r="AR125" s="13" t="s">
        <v>143</v>
      </c>
      <c r="AT125" s="13" t="s">
        <v>139</v>
      </c>
      <c r="AU125" s="13" t="s">
        <v>103</v>
      </c>
      <c r="AY125" s="13" t="s">
        <v>138</v>
      </c>
      <c r="BE125" s="95">
        <f t="shared" si="9"/>
        <v>0</v>
      </c>
      <c r="BF125" s="95">
        <f t="shared" si="10"/>
        <v>0</v>
      </c>
      <c r="BG125" s="95">
        <f t="shared" si="11"/>
        <v>0</v>
      </c>
      <c r="BH125" s="95">
        <f t="shared" si="12"/>
        <v>0</v>
      </c>
      <c r="BI125" s="95">
        <f t="shared" si="13"/>
        <v>0</v>
      </c>
      <c r="BJ125" s="13" t="s">
        <v>23</v>
      </c>
      <c r="BK125" s="95">
        <f t="shared" si="14"/>
        <v>0</v>
      </c>
      <c r="BL125" s="13" t="s">
        <v>143</v>
      </c>
      <c r="BM125" s="13" t="s">
        <v>169</v>
      </c>
    </row>
    <row r="126" spans="2:65" s="1" customFormat="1" ht="22.5" customHeight="1">
      <c r="B126" s="117"/>
      <c r="C126" s="154" t="s">
        <v>170</v>
      </c>
      <c r="D126" s="154" t="s">
        <v>145</v>
      </c>
      <c r="E126" s="155" t="s">
        <v>171</v>
      </c>
      <c r="F126" s="227" t="s">
        <v>172</v>
      </c>
      <c r="G126" s="228"/>
      <c r="H126" s="228"/>
      <c r="I126" s="228"/>
      <c r="J126" s="156" t="s">
        <v>154</v>
      </c>
      <c r="K126" s="157">
        <v>0.088</v>
      </c>
      <c r="L126" s="229">
        <v>0</v>
      </c>
      <c r="M126" s="228"/>
      <c r="N126" s="230">
        <f t="shared" si="5"/>
        <v>0</v>
      </c>
      <c r="O126" s="224"/>
      <c r="P126" s="224"/>
      <c r="Q126" s="224"/>
      <c r="R126" s="119"/>
      <c r="T126" s="151" t="s">
        <v>21</v>
      </c>
      <c r="U126" s="39" t="s">
        <v>51</v>
      </c>
      <c r="V126" s="31"/>
      <c r="W126" s="152">
        <f t="shared" si="6"/>
        <v>0</v>
      </c>
      <c r="X126" s="152">
        <v>1</v>
      </c>
      <c r="Y126" s="152">
        <f t="shared" si="7"/>
        <v>0.088</v>
      </c>
      <c r="Z126" s="152">
        <v>0</v>
      </c>
      <c r="AA126" s="153">
        <f t="shared" si="8"/>
        <v>0</v>
      </c>
      <c r="AR126" s="13" t="s">
        <v>149</v>
      </c>
      <c r="AT126" s="13" t="s">
        <v>145</v>
      </c>
      <c r="AU126" s="13" t="s">
        <v>103</v>
      </c>
      <c r="AY126" s="13" t="s">
        <v>138</v>
      </c>
      <c r="BE126" s="95">
        <f t="shared" si="9"/>
        <v>0</v>
      </c>
      <c r="BF126" s="95">
        <f t="shared" si="10"/>
        <v>0</v>
      </c>
      <c r="BG126" s="95">
        <f t="shared" si="11"/>
        <v>0</v>
      </c>
      <c r="BH126" s="95">
        <f t="shared" si="12"/>
        <v>0</v>
      </c>
      <c r="BI126" s="95">
        <f t="shared" si="13"/>
        <v>0</v>
      </c>
      <c r="BJ126" s="13" t="s">
        <v>23</v>
      </c>
      <c r="BK126" s="95">
        <f t="shared" si="14"/>
        <v>0</v>
      </c>
      <c r="BL126" s="13" t="s">
        <v>143</v>
      </c>
      <c r="BM126" s="13" t="s">
        <v>173</v>
      </c>
    </row>
    <row r="127" spans="2:65" s="1" customFormat="1" ht="22.5" customHeight="1">
      <c r="B127" s="117"/>
      <c r="C127" s="154" t="s">
        <v>174</v>
      </c>
      <c r="D127" s="154" t="s">
        <v>145</v>
      </c>
      <c r="E127" s="155" t="s">
        <v>175</v>
      </c>
      <c r="F127" s="227" t="s">
        <v>176</v>
      </c>
      <c r="G127" s="228"/>
      <c r="H127" s="228"/>
      <c r="I127" s="228"/>
      <c r="J127" s="156" t="s">
        <v>154</v>
      </c>
      <c r="K127" s="157">
        <v>0.069</v>
      </c>
      <c r="L127" s="229">
        <v>0</v>
      </c>
      <c r="M127" s="228"/>
      <c r="N127" s="230">
        <f t="shared" si="5"/>
        <v>0</v>
      </c>
      <c r="O127" s="224"/>
      <c r="P127" s="224"/>
      <c r="Q127" s="224"/>
      <c r="R127" s="119"/>
      <c r="T127" s="151" t="s">
        <v>21</v>
      </c>
      <c r="U127" s="39" t="s">
        <v>51</v>
      </c>
      <c r="V127" s="31"/>
      <c r="W127" s="152">
        <f t="shared" si="6"/>
        <v>0</v>
      </c>
      <c r="X127" s="152">
        <v>1</v>
      </c>
      <c r="Y127" s="152">
        <f t="shared" si="7"/>
        <v>0.069</v>
      </c>
      <c r="Z127" s="152">
        <v>0</v>
      </c>
      <c r="AA127" s="153">
        <f t="shared" si="8"/>
        <v>0</v>
      </c>
      <c r="AR127" s="13" t="s">
        <v>149</v>
      </c>
      <c r="AT127" s="13" t="s">
        <v>145</v>
      </c>
      <c r="AU127" s="13" t="s">
        <v>103</v>
      </c>
      <c r="AY127" s="13" t="s">
        <v>138</v>
      </c>
      <c r="BE127" s="95">
        <f t="shared" si="9"/>
        <v>0</v>
      </c>
      <c r="BF127" s="95">
        <f t="shared" si="10"/>
        <v>0</v>
      </c>
      <c r="BG127" s="95">
        <f t="shared" si="11"/>
        <v>0</v>
      </c>
      <c r="BH127" s="95">
        <f t="shared" si="12"/>
        <v>0</v>
      </c>
      <c r="BI127" s="95">
        <f t="shared" si="13"/>
        <v>0</v>
      </c>
      <c r="BJ127" s="13" t="s">
        <v>23</v>
      </c>
      <c r="BK127" s="95">
        <f t="shared" si="14"/>
        <v>0</v>
      </c>
      <c r="BL127" s="13" t="s">
        <v>143</v>
      </c>
      <c r="BM127" s="13" t="s">
        <v>177</v>
      </c>
    </row>
    <row r="128" spans="2:65" s="1" customFormat="1" ht="22.5" customHeight="1">
      <c r="B128" s="117"/>
      <c r="C128" s="154" t="s">
        <v>178</v>
      </c>
      <c r="D128" s="154" t="s">
        <v>145</v>
      </c>
      <c r="E128" s="155" t="s">
        <v>179</v>
      </c>
      <c r="F128" s="227" t="s">
        <v>180</v>
      </c>
      <c r="G128" s="228"/>
      <c r="H128" s="228"/>
      <c r="I128" s="228"/>
      <c r="J128" s="156" t="s">
        <v>154</v>
      </c>
      <c r="K128" s="157">
        <v>0.031</v>
      </c>
      <c r="L128" s="229">
        <v>0</v>
      </c>
      <c r="M128" s="228"/>
      <c r="N128" s="230">
        <f t="shared" si="5"/>
        <v>0</v>
      </c>
      <c r="O128" s="224"/>
      <c r="P128" s="224"/>
      <c r="Q128" s="224"/>
      <c r="R128" s="119"/>
      <c r="T128" s="151" t="s">
        <v>21</v>
      </c>
      <c r="U128" s="39" t="s">
        <v>51</v>
      </c>
      <c r="V128" s="31"/>
      <c r="W128" s="152">
        <f t="shared" si="6"/>
        <v>0</v>
      </c>
      <c r="X128" s="152">
        <v>1</v>
      </c>
      <c r="Y128" s="152">
        <f t="shared" si="7"/>
        <v>0.031</v>
      </c>
      <c r="Z128" s="152">
        <v>0</v>
      </c>
      <c r="AA128" s="153">
        <f t="shared" si="8"/>
        <v>0</v>
      </c>
      <c r="AR128" s="13" t="s">
        <v>149</v>
      </c>
      <c r="AT128" s="13" t="s">
        <v>145</v>
      </c>
      <c r="AU128" s="13" t="s">
        <v>103</v>
      </c>
      <c r="AY128" s="13" t="s">
        <v>138</v>
      </c>
      <c r="BE128" s="95">
        <f t="shared" si="9"/>
        <v>0</v>
      </c>
      <c r="BF128" s="95">
        <f t="shared" si="10"/>
        <v>0</v>
      </c>
      <c r="BG128" s="95">
        <f t="shared" si="11"/>
        <v>0</v>
      </c>
      <c r="BH128" s="95">
        <f t="shared" si="12"/>
        <v>0</v>
      </c>
      <c r="BI128" s="95">
        <f t="shared" si="13"/>
        <v>0</v>
      </c>
      <c r="BJ128" s="13" t="s">
        <v>23</v>
      </c>
      <c r="BK128" s="95">
        <f t="shared" si="14"/>
        <v>0</v>
      </c>
      <c r="BL128" s="13" t="s">
        <v>143</v>
      </c>
      <c r="BM128" s="13" t="s">
        <v>181</v>
      </c>
    </row>
    <row r="129" spans="2:65" s="1" customFormat="1" ht="31.5" customHeight="1">
      <c r="B129" s="117"/>
      <c r="C129" s="154" t="s">
        <v>28</v>
      </c>
      <c r="D129" s="154" t="s">
        <v>145</v>
      </c>
      <c r="E129" s="155" t="s">
        <v>182</v>
      </c>
      <c r="F129" s="227" t="s">
        <v>183</v>
      </c>
      <c r="G129" s="228"/>
      <c r="H129" s="228"/>
      <c r="I129" s="228"/>
      <c r="J129" s="156" t="s">
        <v>154</v>
      </c>
      <c r="K129" s="157">
        <v>0.091</v>
      </c>
      <c r="L129" s="229">
        <v>0</v>
      </c>
      <c r="M129" s="228"/>
      <c r="N129" s="230">
        <f t="shared" si="5"/>
        <v>0</v>
      </c>
      <c r="O129" s="224"/>
      <c r="P129" s="224"/>
      <c r="Q129" s="224"/>
      <c r="R129" s="119"/>
      <c r="T129" s="151" t="s">
        <v>21</v>
      </c>
      <c r="U129" s="39" t="s">
        <v>51</v>
      </c>
      <c r="V129" s="31"/>
      <c r="W129" s="152">
        <f t="shared" si="6"/>
        <v>0</v>
      </c>
      <c r="X129" s="152">
        <v>1</v>
      </c>
      <c r="Y129" s="152">
        <f t="shared" si="7"/>
        <v>0.091</v>
      </c>
      <c r="Z129" s="152">
        <v>0</v>
      </c>
      <c r="AA129" s="153">
        <f t="shared" si="8"/>
        <v>0</v>
      </c>
      <c r="AR129" s="13" t="s">
        <v>149</v>
      </c>
      <c r="AT129" s="13" t="s">
        <v>145</v>
      </c>
      <c r="AU129" s="13" t="s">
        <v>103</v>
      </c>
      <c r="AY129" s="13" t="s">
        <v>138</v>
      </c>
      <c r="BE129" s="95">
        <f t="shared" si="9"/>
        <v>0</v>
      </c>
      <c r="BF129" s="95">
        <f t="shared" si="10"/>
        <v>0</v>
      </c>
      <c r="BG129" s="95">
        <f t="shared" si="11"/>
        <v>0</v>
      </c>
      <c r="BH129" s="95">
        <f t="shared" si="12"/>
        <v>0</v>
      </c>
      <c r="BI129" s="95">
        <f t="shared" si="13"/>
        <v>0</v>
      </c>
      <c r="BJ129" s="13" t="s">
        <v>23</v>
      </c>
      <c r="BK129" s="95">
        <f t="shared" si="14"/>
        <v>0</v>
      </c>
      <c r="BL129" s="13" t="s">
        <v>143</v>
      </c>
      <c r="BM129" s="13" t="s">
        <v>184</v>
      </c>
    </row>
    <row r="130" spans="2:65" s="1" customFormat="1" ht="31.5" customHeight="1">
      <c r="B130" s="117"/>
      <c r="C130" s="154" t="s">
        <v>185</v>
      </c>
      <c r="D130" s="154" t="s">
        <v>145</v>
      </c>
      <c r="E130" s="155" t="s">
        <v>186</v>
      </c>
      <c r="F130" s="227" t="s">
        <v>187</v>
      </c>
      <c r="G130" s="228"/>
      <c r="H130" s="228"/>
      <c r="I130" s="228"/>
      <c r="J130" s="156" t="s">
        <v>159</v>
      </c>
      <c r="K130" s="157">
        <v>5.5</v>
      </c>
      <c r="L130" s="229">
        <v>0</v>
      </c>
      <c r="M130" s="228"/>
      <c r="N130" s="230">
        <f t="shared" si="5"/>
        <v>0</v>
      </c>
      <c r="O130" s="224"/>
      <c r="P130" s="224"/>
      <c r="Q130" s="224"/>
      <c r="R130" s="119"/>
      <c r="T130" s="151" t="s">
        <v>21</v>
      </c>
      <c r="U130" s="39" t="s">
        <v>51</v>
      </c>
      <c r="V130" s="31"/>
      <c r="W130" s="152">
        <f t="shared" si="6"/>
        <v>0</v>
      </c>
      <c r="X130" s="152">
        <v>0.0096</v>
      </c>
      <c r="Y130" s="152">
        <f t="shared" si="7"/>
        <v>0.05279999999999999</v>
      </c>
      <c r="Z130" s="152">
        <v>0</v>
      </c>
      <c r="AA130" s="153">
        <f t="shared" si="8"/>
        <v>0</v>
      </c>
      <c r="AR130" s="13" t="s">
        <v>149</v>
      </c>
      <c r="AT130" s="13" t="s">
        <v>145</v>
      </c>
      <c r="AU130" s="13" t="s">
        <v>103</v>
      </c>
      <c r="AY130" s="13" t="s">
        <v>138</v>
      </c>
      <c r="BE130" s="95">
        <f t="shared" si="9"/>
        <v>0</v>
      </c>
      <c r="BF130" s="95">
        <f t="shared" si="10"/>
        <v>0</v>
      </c>
      <c r="BG130" s="95">
        <f t="shared" si="11"/>
        <v>0</v>
      </c>
      <c r="BH130" s="95">
        <f t="shared" si="12"/>
        <v>0</v>
      </c>
      <c r="BI130" s="95">
        <f t="shared" si="13"/>
        <v>0</v>
      </c>
      <c r="BJ130" s="13" t="s">
        <v>23</v>
      </c>
      <c r="BK130" s="95">
        <f t="shared" si="14"/>
        <v>0</v>
      </c>
      <c r="BL130" s="13" t="s">
        <v>143</v>
      </c>
      <c r="BM130" s="13" t="s">
        <v>188</v>
      </c>
    </row>
    <row r="131" spans="2:65" s="1" customFormat="1" ht="22.5" customHeight="1">
      <c r="B131" s="117"/>
      <c r="C131" s="154" t="s">
        <v>189</v>
      </c>
      <c r="D131" s="154" t="s">
        <v>145</v>
      </c>
      <c r="E131" s="155" t="s">
        <v>190</v>
      </c>
      <c r="F131" s="227" t="s">
        <v>191</v>
      </c>
      <c r="G131" s="228"/>
      <c r="H131" s="228"/>
      <c r="I131" s="228"/>
      <c r="J131" s="156" t="s">
        <v>192</v>
      </c>
      <c r="K131" s="157">
        <v>1</v>
      </c>
      <c r="L131" s="229">
        <v>0</v>
      </c>
      <c r="M131" s="228"/>
      <c r="N131" s="230">
        <f t="shared" si="5"/>
        <v>0</v>
      </c>
      <c r="O131" s="224"/>
      <c r="P131" s="224"/>
      <c r="Q131" s="224"/>
      <c r="R131" s="119"/>
      <c r="T131" s="151" t="s">
        <v>21</v>
      </c>
      <c r="U131" s="39" t="s">
        <v>51</v>
      </c>
      <c r="V131" s="31"/>
      <c r="W131" s="152">
        <f t="shared" si="6"/>
        <v>0</v>
      </c>
      <c r="X131" s="152">
        <v>0</v>
      </c>
      <c r="Y131" s="152">
        <f t="shared" si="7"/>
        <v>0</v>
      </c>
      <c r="Z131" s="152">
        <v>0</v>
      </c>
      <c r="AA131" s="153">
        <f t="shared" si="8"/>
        <v>0</v>
      </c>
      <c r="AR131" s="13" t="s">
        <v>149</v>
      </c>
      <c r="AT131" s="13" t="s">
        <v>145</v>
      </c>
      <c r="AU131" s="13" t="s">
        <v>103</v>
      </c>
      <c r="AY131" s="13" t="s">
        <v>138</v>
      </c>
      <c r="BE131" s="95">
        <f t="shared" si="9"/>
        <v>0</v>
      </c>
      <c r="BF131" s="95">
        <f t="shared" si="10"/>
        <v>0</v>
      </c>
      <c r="BG131" s="95">
        <f t="shared" si="11"/>
        <v>0</v>
      </c>
      <c r="BH131" s="95">
        <f t="shared" si="12"/>
        <v>0</v>
      </c>
      <c r="BI131" s="95">
        <f t="shared" si="13"/>
        <v>0</v>
      </c>
      <c r="BJ131" s="13" t="s">
        <v>23</v>
      </c>
      <c r="BK131" s="95">
        <f t="shared" si="14"/>
        <v>0</v>
      </c>
      <c r="BL131" s="13" t="s">
        <v>143</v>
      </c>
      <c r="BM131" s="13" t="s">
        <v>193</v>
      </c>
    </row>
    <row r="132" spans="2:65" s="1" customFormat="1" ht="22.5" customHeight="1">
      <c r="B132" s="117"/>
      <c r="C132" s="147" t="s">
        <v>194</v>
      </c>
      <c r="D132" s="147" t="s">
        <v>139</v>
      </c>
      <c r="E132" s="148" t="s">
        <v>195</v>
      </c>
      <c r="F132" s="223" t="s">
        <v>196</v>
      </c>
      <c r="G132" s="224"/>
      <c r="H132" s="224"/>
      <c r="I132" s="224"/>
      <c r="J132" s="149" t="s">
        <v>168</v>
      </c>
      <c r="K132" s="150">
        <v>353</v>
      </c>
      <c r="L132" s="225">
        <v>0</v>
      </c>
      <c r="M132" s="224"/>
      <c r="N132" s="226">
        <f t="shared" si="5"/>
        <v>0</v>
      </c>
      <c r="O132" s="224"/>
      <c r="P132" s="224"/>
      <c r="Q132" s="224"/>
      <c r="R132" s="119"/>
      <c r="T132" s="151" t="s">
        <v>21</v>
      </c>
      <c r="U132" s="39" t="s">
        <v>51</v>
      </c>
      <c r="V132" s="31"/>
      <c r="W132" s="152">
        <f t="shared" si="6"/>
        <v>0</v>
      </c>
      <c r="X132" s="152">
        <v>5E-05</v>
      </c>
      <c r="Y132" s="152">
        <f t="shared" si="7"/>
        <v>0.017650000000000002</v>
      </c>
      <c r="Z132" s="152">
        <v>0</v>
      </c>
      <c r="AA132" s="153">
        <f t="shared" si="8"/>
        <v>0</v>
      </c>
      <c r="AR132" s="13" t="s">
        <v>143</v>
      </c>
      <c r="AT132" s="13" t="s">
        <v>139</v>
      </c>
      <c r="AU132" s="13" t="s">
        <v>103</v>
      </c>
      <c r="AY132" s="13" t="s">
        <v>138</v>
      </c>
      <c r="BE132" s="95">
        <f t="shared" si="9"/>
        <v>0</v>
      </c>
      <c r="BF132" s="95">
        <f t="shared" si="10"/>
        <v>0</v>
      </c>
      <c r="BG132" s="95">
        <f t="shared" si="11"/>
        <v>0</v>
      </c>
      <c r="BH132" s="95">
        <f t="shared" si="12"/>
        <v>0</v>
      </c>
      <c r="BI132" s="95">
        <f t="shared" si="13"/>
        <v>0</v>
      </c>
      <c r="BJ132" s="13" t="s">
        <v>23</v>
      </c>
      <c r="BK132" s="95">
        <f t="shared" si="14"/>
        <v>0</v>
      </c>
      <c r="BL132" s="13" t="s">
        <v>143</v>
      </c>
      <c r="BM132" s="13" t="s">
        <v>197</v>
      </c>
    </row>
    <row r="133" spans="2:65" s="1" customFormat="1" ht="22.5" customHeight="1">
      <c r="B133" s="117"/>
      <c r="C133" s="147" t="s">
        <v>198</v>
      </c>
      <c r="D133" s="147" t="s">
        <v>139</v>
      </c>
      <c r="E133" s="148" t="s">
        <v>199</v>
      </c>
      <c r="F133" s="223" t="s">
        <v>200</v>
      </c>
      <c r="G133" s="224"/>
      <c r="H133" s="224"/>
      <c r="I133" s="224"/>
      <c r="J133" s="149" t="s">
        <v>201</v>
      </c>
      <c r="K133" s="158">
        <v>0</v>
      </c>
      <c r="L133" s="225">
        <v>0</v>
      </c>
      <c r="M133" s="224"/>
      <c r="N133" s="226">
        <f t="shared" si="5"/>
        <v>0</v>
      </c>
      <c r="O133" s="224"/>
      <c r="P133" s="224"/>
      <c r="Q133" s="224"/>
      <c r="R133" s="119"/>
      <c r="T133" s="151" t="s">
        <v>21</v>
      </c>
      <c r="U133" s="39" t="s">
        <v>51</v>
      </c>
      <c r="V133" s="31"/>
      <c r="W133" s="152">
        <f t="shared" si="6"/>
        <v>0</v>
      </c>
      <c r="X133" s="152">
        <v>0</v>
      </c>
      <c r="Y133" s="152">
        <f t="shared" si="7"/>
        <v>0</v>
      </c>
      <c r="Z133" s="152">
        <v>0</v>
      </c>
      <c r="AA133" s="153">
        <f t="shared" si="8"/>
        <v>0</v>
      </c>
      <c r="AR133" s="13" t="s">
        <v>143</v>
      </c>
      <c r="AT133" s="13" t="s">
        <v>139</v>
      </c>
      <c r="AU133" s="13" t="s">
        <v>103</v>
      </c>
      <c r="AY133" s="13" t="s">
        <v>138</v>
      </c>
      <c r="BE133" s="95">
        <f t="shared" si="9"/>
        <v>0</v>
      </c>
      <c r="BF133" s="95">
        <f t="shared" si="10"/>
        <v>0</v>
      </c>
      <c r="BG133" s="95">
        <f t="shared" si="11"/>
        <v>0</v>
      </c>
      <c r="BH133" s="95">
        <f t="shared" si="12"/>
        <v>0</v>
      </c>
      <c r="BI133" s="95">
        <f t="shared" si="13"/>
        <v>0</v>
      </c>
      <c r="BJ133" s="13" t="s">
        <v>23</v>
      </c>
      <c r="BK133" s="95">
        <f t="shared" si="14"/>
        <v>0</v>
      </c>
      <c r="BL133" s="13" t="s">
        <v>143</v>
      </c>
      <c r="BM133" s="13" t="s">
        <v>202</v>
      </c>
    </row>
    <row r="134" spans="2:63" s="1" customFormat="1" ht="49.5" customHeight="1">
      <c r="B134" s="30"/>
      <c r="C134" s="31"/>
      <c r="D134" s="138" t="s">
        <v>203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237">
        <f>BK134</f>
        <v>0</v>
      </c>
      <c r="O134" s="238"/>
      <c r="P134" s="238"/>
      <c r="Q134" s="238"/>
      <c r="R134" s="32"/>
      <c r="T134" s="159"/>
      <c r="U134" s="51"/>
      <c r="V134" s="51"/>
      <c r="W134" s="51"/>
      <c r="X134" s="51"/>
      <c r="Y134" s="51"/>
      <c r="Z134" s="51"/>
      <c r="AA134" s="53"/>
      <c r="AT134" s="13" t="s">
        <v>85</v>
      </c>
      <c r="AU134" s="13" t="s">
        <v>86</v>
      </c>
      <c r="AY134" s="13" t="s">
        <v>204</v>
      </c>
      <c r="BK134" s="95">
        <v>0</v>
      </c>
    </row>
    <row r="135" spans="2:18" s="1" customFormat="1" ht="6.75" customHeight="1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6"/>
    </row>
  </sheetData>
  <sheetProtection password="CC35" sheet="1" objects="1" scenarios="1" formatColumns="0" formatRows="0" sort="0" autoFilter="0"/>
  <mergeCells count="110">
    <mergeCell ref="H1:K1"/>
    <mergeCell ref="S2:AC2"/>
    <mergeCell ref="N117:Q117"/>
    <mergeCell ref="N118:Q118"/>
    <mergeCell ref="N119:Q119"/>
    <mergeCell ref="N134:Q134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M113:Q113"/>
    <mergeCell ref="M114:Q114"/>
    <mergeCell ref="F116:I116"/>
    <mergeCell ref="L116:M116"/>
    <mergeCell ref="N116:Q116"/>
    <mergeCell ref="C106:Q106"/>
    <mergeCell ref="F108:P108"/>
    <mergeCell ref="F109:P109"/>
    <mergeCell ref="M111:P111"/>
    <mergeCell ref="D97:H97"/>
    <mergeCell ref="N97:Q97"/>
    <mergeCell ref="N98:Q98"/>
    <mergeCell ref="L100:Q100"/>
    <mergeCell ref="D95:H95"/>
    <mergeCell ref="N95:Q95"/>
    <mergeCell ref="D96:H96"/>
    <mergeCell ref="N96:Q96"/>
    <mergeCell ref="D93:H93"/>
    <mergeCell ref="N93:Q93"/>
    <mergeCell ref="D94:H94"/>
    <mergeCell ref="N94:Q94"/>
    <mergeCell ref="N88:Q88"/>
    <mergeCell ref="N89:Q89"/>
    <mergeCell ref="N90:Q90"/>
    <mergeCell ref="N92:Q92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Vlada-PC\Vlada</dc:creator>
  <cp:keywords/>
  <dc:description/>
  <cp:lastModifiedBy>Gregorová Pavla</cp:lastModifiedBy>
  <dcterms:created xsi:type="dcterms:W3CDTF">2016-11-14T11:42:49Z</dcterms:created>
  <dcterms:modified xsi:type="dcterms:W3CDTF">2016-12-14T07:38:34Z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