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54" activeTab="3"/>
  </bookViews>
  <sheets>
    <sheet name="Titulní strana" sheetId="1" r:id="rId1"/>
    <sheet name="Rekapitulace nákladů stavby" sheetId="2" r:id="rId2"/>
    <sheet name="Rekap. objektu IO 01 - Veřejné " sheetId="3" r:id="rId3"/>
    <sheet name="Materiál" sheetId="4" r:id="rId4"/>
    <sheet name="Oceněné práce" sheetId="5" r:id="rId5"/>
  </sheets>
  <definedNames/>
  <calcPr fullCalcOnLoad="1"/>
</workbook>
</file>

<file path=xl/sharedStrings.xml><?xml version="1.0" encoding="utf-8"?>
<sst xmlns="http://schemas.openxmlformats.org/spreadsheetml/2006/main" count="357" uniqueCount="188">
  <si>
    <t>Projektová dokumentace</t>
  </si>
  <si>
    <t xml:space="preserve">      Děčín II, ulice Hálkova – rozšíření sítě veřejného osvětlení</t>
  </si>
  <si>
    <t>Objednávka č. :</t>
  </si>
  <si>
    <t>1566/2015/37</t>
  </si>
  <si>
    <t>Datum :</t>
  </si>
  <si>
    <t>Okres:</t>
  </si>
  <si>
    <t>Děčín</t>
  </si>
  <si>
    <t>Katastrální území:</t>
  </si>
  <si>
    <t>Hl. projektant:</t>
  </si>
  <si>
    <t>Dosedla</t>
  </si>
  <si>
    <t>Kraj:</t>
  </si>
  <si>
    <t>Ústecký</t>
  </si>
  <si>
    <t>Projekt. firma:</t>
  </si>
  <si>
    <t>REKAPITULACE NÁKLADŮ stavby v tisících Kč</t>
  </si>
  <si>
    <t>Sloupec G skrýt</t>
  </si>
  <si>
    <t>Označení (název) stavby dle zadávacího návrhu</t>
  </si>
  <si>
    <t>Děčín II, ulice Hálkova – rozšíření sítě veřejného osvětlení</t>
  </si>
  <si>
    <t>Poznámka</t>
  </si>
  <si>
    <t>Číslo objednávky projektu</t>
  </si>
  <si>
    <t>Datum: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</si>
  <si>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</si>
  <si>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</si>
  <si>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</si>
  <si>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</si>
  <si>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</si>
  <si>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</si>
  <si>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</si>
  <si>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</si>
  <si>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</si>
  <si>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</si>
  <si>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II.+III. Provozní soubory a stavební objekty</t>
  </si>
  <si>
    <t>Investiční dodávky (SaZ + trafa)</t>
  </si>
  <si>
    <t>Materiály dodávané DSO (mimo SaZ a traf)</t>
  </si>
  <si>
    <t>Materiály dodávané zhotovitelem</t>
  </si>
  <si>
    <t>Práce</t>
  </si>
  <si>
    <t>Materiály rozpočtované mimo KROS (viz. rek.obj.)</t>
  </si>
  <si>
    <t>Práce rozpočtované mimo KROS (viz. rek.obj.)</t>
  </si>
  <si>
    <t>Příplatek na mechanizaci pro malé stavby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</si>
  <si>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</si>
  <si>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</si>
  <si>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</si>
  <si>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</si>
  <si>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</si>
  <si>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</si>
  <si>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</si>
  <si>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</si>
  <si>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</si>
  <si>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</si>
  <si>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</si>
  <si>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</si>
  <si>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Další náklady zhotovitele (viz.rekapitulace objektů)</t>
  </si>
  <si>
    <t>IX. Jiné investice</t>
  </si>
  <si>
    <t>Inženýrink DSO</t>
  </si>
  <si>
    <t>Manipulace,vypínání,diagnostika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</si>
  <si>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</si>
  <si>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</si>
  <si>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</si>
  <si>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</si>
  <si>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</si>
  <si>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</si>
  <si>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</si>
  <si>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</si>
  <si>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</si>
  <si>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</si>
  <si>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TR vč. zápisu do KN</t>
  </si>
  <si>
    <t>Geometrické plány pro účel odkupu pozemku</t>
  </si>
  <si>
    <t>Kupní cena pozemku</t>
  </si>
  <si>
    <t>Další náklady DSO (viz.rekapitulace objektů)</t>
  </si>
  <si>
    <t>Stavebně montážní činnost</t>
  </si>
  <si>
    <t>Celkové náklady stavby</t>
  </si>
  <si>
    <t>REKAPITULACE NÁKLADŮ objektu v tisících Kč</t>
  </si>
  <si>
    <t>Sloupec F skrýt</t>
  </si>
  <si>
    <t>Kód a název objektu</t>
  </si>
  <si>
    <t>SO 01 – Veřejné osvětlení</t>
  </si>
  <si>
    <t>SPP</t>
  </si>
  <si>
    <t xml:space="preserve">320 - vedení kabelové VO 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</si>
  <si>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</si>
  <si>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</si>
  <si>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</si>
  <si>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</si>
  <si>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</si>
  <si>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</si>
  <si>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Počet hodin elektromont. prací / Hs</t>
  </si>
  <si>
    <t>Počet hodin stavebních (zemních) prací / Hs</t>
  </si>
  <si>
    <t>Provoz investora</t>
  </si>
  <si>
    <t>Zařízení staveniště</t>
  </si>
  <si>
    <t>Rezerva</t>
  </si>
  <si>
    <t>Aut.výpočet</t>
  </si>
  <si>
    <t>Upřesnění</t>
  </si>
  <si>
    <t>Zábory veřejného prostranství, pronájmy ploch</t>
  </si>
  <si>
    <t>Kompletační činnost</t>
  </si>
  <si>
    <t>Ostatní</t>
  </si>
  <si>
    <t>Přesun stavebních kapacit</t>
  </si>
  <si>
    <t>Inženýrink</t>
  </si>
  <si>
    <t>Celkové náklady objektu</t>
  </si>
  <si>
    <t>DODÁVKY ZHOTOVITELE</t>
  </si>
  <si>
    <t>Název stavby:</t>
  </si>
  <si>
    <t>Oblast:</t>
  </si>
  <si>
    <t>Sever</t>
  </si>
  <si>
    <t>Oblast ocenění:</t>
  </si>
  <si>
    <t>Comwell s.r.o.</t>
  </si>
  <si>
    <t>Kód materiálu</t>
  </si>
  <si>
    <t>Typ materiálu</t>
  </si>
  <si>
    <t>Popis</t>
  </si>
  <si>
    <t>Množství celkové</t>
  </si>
  <si>
    <t>MJ</t>
  </si>
  <si>
    <t>Cena jednotková</t>
  </si>
  <si>
    <t>Cena celková</t>
  </si>
  <si>
    <t>320</t>
  </si>
  <si>
    <t xml:space="preserve">vedení kabelové VO </t>
  </si>
  <si>
    <t>1000327780</t>
  </si>
  <si>
    <t>vedl.</t>
  </si>
  <si>
    <t>FOLIE VYSTR.S BLESKEM330X0,4 CERV.A 125M</t>
  </si>
  <si>
    <t>M</t>
  </si>
  <si>
    <t>C-723150371-0</t>
  </si>
  <si>
    <t>CHRANICKA D 108</t>
  </si>
  <si>
    <t>H-34111080-1</t>
  </si>
  <si>
    <t>KABEL CU JADRO CYKY-J 4x10</t>
  </si>
  <si>
    <t>H-35443356-1</t>
  </si>
  <si>
    <t>FEZN PASKA 30x4 (0,95 kg/m)</t>
  </si>
  <si>
    <t>KG</t>
  </si>
  <si>
    <t>H-34112252-1</t>
  </si>
  <si>
    <t>KABEL CYKY 3x1,5</t>
  </si>
  <si>
    <t>M-210120001-0</t>
  </si>
  <si>
    <t>POJISTKA 10A</t>
  </si>
  <si>
    <t>KS</t>
  </si>
  <si>
    <t>M-210192722-0</t>
  </si>
  <si>
    <t>ŠTÍTEK OZNAČ PRO UZEMNĚNÍ – LEPENÝ</t>
  </si>
  <si>
    <t>ŠTÍTEK OZNAČ „POZOR EL. ZAŘÍZENÍ“ - LEPENÝ</t>
  </si>
  <si>
    <t>M-220111761-0</t>
  </si>
  <si>
    <t>SVORKA UZEMŇOVACÍ</t>
  </si>
  <si>
    <t>H-31674030-1</t>
  </si>
  <si>
    <t>VÝLOŽNÍK JZ-1-500</t>
  </si>
  <si>
    <t>H-34844690-1</t>
  </si>
  <si>
    <t>SVÍTIDLO VENK SLOUP VÝBOJ MALAGA 150W</t>
  </si>
  <si>
    <t>H-34760510-1</t>
  </si>
  <si>
    <t>VÝBOJKA SODÍK 150W E 40 SHC</t>
  </si>
  <si>
    <t>POJISTKOVÁ SKŘÍŇ SS100/NVE1P</t>
  </si>
  <si>
    <t>ŠTUKOVÁ OMÍTKA</t>
  </si>
  <si>
    <t>FASÁDNÍ BARVA</t>
  </si>
  <si>
    <t>KERAŠTUK</t>
  </si>
  <si>
    <t>PENETRACE</t>
  </si>
  <si>
    <t>H-11144219-1</t>
  </si>
  <si>
    <t>VAZELINA KONZERV MOGUL KORON L SUD</t>
  </si>
  <si>
    <t>T</t>
  </si>
  <si>
    <t>Dodávky zhotovitele celkem:</t>
  </si>
  <si>
    <t>OCENĚNÉ PRÁCE</t>
  </si>
  <si>
    <t>Kód práce</t>
  </si>
  <si>
    <t>Typ práce</t>
  </si>
  <si>
    <t>Zatřízení nákladů</t>
  </si>
  <si>
    <t>Elektromontážní a Stavební (zemní) práce</t>
  </si>
  <si>
    <t>Definitivní zádlažby</t>
  </si>
  <si>
    <t>NH celk.</t>
  </si>
  <si>
    <t>Sazba</t>
  </si>
  <si>
    <t>Cena celk.</t>
  </si>
  <si>
    <t>Cena jedn.</t>
  </si>
  <si>
    <t>PEDA39A</t>
  </si>
  <si>
    <t>217</t>
  </si>
  <si>
    <t>VYKOP KABEL.RYHY 35X80CM RUCNE,ZEM.TR.4</t>
  </si>
  <si>
    <t>PEJA41A</t>
  </si>
  <si>
    <t>215</t>
  </si>
  <si>
    <t>FOLIE VYSTRAZNA Z PVC ,SIRKA 33 CM</t>
  </si>
  <si>
    <t>PMEA35A</t>
  </si>
  <si>
    <t>250</t>
  </si>
  <si>
    <t>ODSTRAN.CHODNIKU ZAMK.DLAZBA NAD VYKOPEM</t>
  </si>
  <si>
    <t>M2</t>
  </si>
  <si>
    <t>M-211220102-0</t>
  </si>
  <si>
    <t>MONTAZ UZEM V ZEMI FEZN</t>
  </si>
  <si>
    <t>M-220271601-0</t>
  </si>
  <si>
    <t>UKONČENÍ A ZAPOJENÍ VODIČŮ do 10 mm2</t>
  </si>
  <si>
    <t>M-460200164-0</t>
  </si>
  <si>
    <t>KABEL RYHY S 35 HL 80 ZEM4</t>
  </si>
  <si>
    <t>M-460650015-0</t>
  </si>
  <si>
    <t>PODKLADOVÁ VRSTVA ŠTĚRKOPÍSEK</t>
  </si>
  <si>
    <t>M3</t>
  </si>
  <si>
    <t>M-460560164-0</t>
  </si>
  <si>
    <t>ZÁHOZ RÝHY S 35 CM HL 80 CM ZEM TR4</t>
  </si>
  <si>
    <t>ZAMK.DLAZBA NAD VYKOPEM – CHODNÍK</t>
  </si>
  <si>
    <t>USAZENÍ PS DO ZDI</t>
  </si>
  <si>
    <t>H</t>
  </si>
  <si>
    <t>MONTÁŽ VÝBOJEK</t>
  </si>
  <si>
    <t>MONTÁŽ VODIČŮ DO ZDI</t>
  </si>
  <si>
    <t>OSAZENÍ LAMPY VO</t>
  </si>
  <si>
    <t>OSAZENÍ VÝLOŽNÍKU</t>
  </si>
  <si>
    <t>ZEDNICKÉ PRÁCE</t>
  </si>
  <si>
    <t>M-460300006-0</t>
  </si>
  <si>
    <t>HUTNĚNÍ ZEMINY DO 20 CM</t>
  </si>
  <si>
    <t>Oceněné práce celkem: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</si>
</sst>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###0.0;\-###0.0"/>
    <numFmt numFmtId="166" formatCode="#,##0;\-#,##0"/>
    <numFmt numFmtId="167" formatCode="####;\-####"/>
    <numFmt numFmtId="168" formatCode="#,##0.0;\-#,##0.0"/>
    <numFmt numFmtId="169" formatCode="###0.00000;\-###0.00000"/>
    <numFmt numFmtId="170" formatCode="#,##0.00;\-#,##0.00"/>
    <numFmt numFmtId="171" formatCode="#,##0.000;\-#,##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57"/>
      <name val="Calibri"/>
      <family val="2"/>
    </font>
    <font>
      <sz val="10"/>
      <name val="Cambria"/>
      <family val="1"/>
    </font>
    <font>
      <sz val="11"/>
      <color indexed="53"/>
      <name val="Calibri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36" applyAlignment="1" applyProtection="1">
      <alignment horizontal="left" vertical="top"/>
      <protection/>
    </xf>
    <xf numFmtId="0" fontId="1" fillId="0" borderId="0" xfId="36" applyFont="1" applyAlignment="1" applyProtection="1">
      <alignment horizontal="left" vertical="top"/>
      <protection/>
    </xf>
    <xf numFmtId="0" fontId="2" fillId="33" borderId="10" xfId="36" applyFont="1" applyFill="1" applyBorder="1" applyAlignment="1" applyProtection="1">
      <alignment horizontal="left" vertical="center"/>
      <protection/>
    </xf>
    <xf numFmtId="0" fontId="3" fillId="33" borderId="11" xfId="36" applyFont="1" applyFill="1" applyBorder="1" applyAlignment="1" applyProtection="1">
      <alignment horizontal="left" vertical="center"/>
      <protection/>
    </xf>
    <xf numFmtId="0" fontId="2" fillId="33" borderId="11" xfId="36" applyFont="1" applyFill="1" applyBorder="1" applyAlignment="1" applyProtection="1">
      <alignment horizontal="left" vertical="center"/>
      <protection/>
    </xf>
    <xf numFmtId="0" fontId="0" fillId="33" borderId="11" xfId="36" applyFont="1" applyFill="1" applyBorder="1" applyAlignment="1" applyProtection="1">
      <alignment horizontal="left" vertical="center"/>
      <protection/>
    </xf>
    <xf numFmtId="0" fontId="4" fillId="33" borderId="11" xfId="36" applyFont="1" applyFill="1" applyBorder="1" applyAlignment="1" applyProtection="1">
      <alignment horizontal="right"/>
      <protection/>
    </xf>
    <xf numFmtId="0" fontId="0" fillId="33" borderId="12" xfId="36" applyFont="1" applyFill="1" applyBorder="1" applyAlignment="1" applyProtection="1">
      <alignment horizontal="left" vertical="center"/>
      <protection/>
    </xf>
    <xf numFmtId="0" fontId="0" fillId="33" borderId="0" xfId="36" applyFont="1" applyFill="1" applyBorder="1" applyAlignment="1" applyProtection="1">
      <alignment horizontal="left" vertical="center"/>
      <protection/>
    </xf>
    <xf numFmtId="0" fontId="5" fillId="33" borderId="13" xfId="36" applyFont="1" applyFill="1" applyBorder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left" vertical="center"/>
      <protection/>
    </xf>
    <xf numFmtId="0" fontId="0" fillId="33" borderId="0" xfId="36" applyFont="1" applyFill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right" vertical="center"/>
      <protection/>
    </xf>
    <xf numFmtId="0" fontId="0" fillId="33" borderId="14" xfId="36" applyFont="1" applyFill="1" applyBorder="1" applyAlignment="1" applyProtection="1">
      <alignment horizontal="right" vertical="center"/>
      <protection/>
    </xf>
    <xf numFmtId="0" fontId="0" fillId="33" borderId="0" xfId="36" applyFont="1" applyFill="1" applyAlignment="1" applyProtection="1">
      <alignment horizontal="right" vertical="center"/>
      <protection/>
    </xf>
    <xf numFmtId="0" fontId="5" fillId="33" borderId="0" xfId="36" applyFont="1" applyFill="1" applyBorder="1" applyAlignment="1" applyProtection="1">
      <alignment horizontal="right" vertical="center"/>
      <protection/>
    </xf>
    <xf numFmtId="164" fontId="0" fillId="33" borderId="14" xfId="36" applyNumberFormat="1" applyFont="1" applyFill="1" applyBorder="1" applyAlignment="1" applyProtection="1">
      <alignment horizontal="left" vertical="center"/>
      <protection/>
    </xf>
    <xf numFmtId="0" fontId="0" fillId="33" borderId="14" xfId="36" applyFont="1" applyFill="1" applyBorder="1" applyAlignment="1" applyProtection="1">
      <alignment horizontal="left" vertical="center"/>
      <protection/>
    </xf>
    <xf numFmtId="0" fontId="1" fillId="0" borderId="13" xfId="36" applyBorder="1" applyAlignment="1" applyProtection="1">
      <alignment horizontal="left" vertical="top"/>
      <protection/>
    </xf>
    <xf numFmtId="0" fontId="1" fillId="0" borderId="0" xfId="36" applyBorder="1" applyAlignment="1" applyProtection="1">
      <alignment horizontal="left" vertical="top"/>
      <protection/>
    </xf>
    <xf numFmtId="0" fontId="1" fillId="0" borderId="14" xfId="36" applyBorder="1" applyAlignment="1" applyProtection="1">
      <alignment horizontal="left" vertical="top"/>
      <protection/>
    </xf>
    <xf numFmtId="0" fontId="6" fillId="33" borderId="0" xfId="36" applyFont="1" applyFill="1" applyAlignment="1" applyProtection="1">
      <alignment horizontal="left" vertical="center"/>
      <protection/>
    </xf>
    <xf numFmtId="0" fontId="7" fillId="33" borderId="13" xfId="36" applyFont="1" applyFill="1" applyBorder="1" applyAlignment="1" applyProtection="1">
      <alignment horizontal="left" vertical="center"/>
      <protection/>
    </xf>
    <xf numFmtId="14" fontId="1" fillId="0" borderId="0" xfId="36" applyNumberFormat="1" applyFont="1" applyBorder="1" applyAlignment="1" applyProtection="1">
      <alignment horizontal="right" vertical="top"/>
      <protection/>
    </xf>
    <xf numFmtId="0" fontId="8" fillId="0" borderId="0" xfId="36" applyFont="1" applyAlignment="1" applyProtection="1">
      <alignment horizontal="left" vertical="top"/>
      <protection/>
    </xf>
    <xf numFmtId="0" fontId="1" fillId="0" borderId="15" xfId="36" applyBorder="1" applyAlignment="1" applyProtection="1">
      <alignment horizontal="left" vertical="top"/>
      <protection/>
    </xf>
    <xf numFmtId="0" fontId="1" fillId="0" borderId="16" xfId="36" applyBorder="1" applyAlignment="1" applyProtection="1">
      <alignment horizontal="left" vertical="top"/>
      <protection/>
    </xf>
    <xf numFmtId="0" fontId="1" fillId="0" borderId="17" xfId="36" applyBorder="1" applyAlignment="1" applyProtection="1">
      <alignment horizontal="left" vertical="top"/>
      <protection/>
    </xf>
    <xf numFmtId="0" fontId="1" fillId="0" borderId="0" xfId="36" applyAlignment="1" applyProtection="1">
      <alignment horizontal="left" vertical="top"/>
      <protection locked="0"/>
    </xf>
    <xf numFmtId="0" fontId="1" fillId="0" borderId="0" xfId="36" applyFont="1" applyAlignment="1" applyProtection="1">
      <alignment horizontal="left" vertical="top"/>
      <protection locked="0"/>
    </xf>
    <xf numFmtId="0" fontId="9" fillId="0" borderId="10" xfId="36" applyFont="1" applyBorder="1" applyAlignment="1" applyProtection="1">
      <alignment horizontal="left" vertical="center" wrapText="1"/>
      <protection/>
    </xf>
    <xf numFmtId="0" fontId="10" fillId="0" borderId="11" xfId="36" applyFont="1" applyBorder="1" applyAlignment="1" applyProtection="1">
      <alignment horizontal="left"/>
      <protection/>
    </xf>
    <xf numFmtId="165" fontId="10" fillId="0" borderId="12" xfId="36" applyNumberFormat="1" applyFont="1" applyBorder="1" applyAlignment="1" applyProtection="1">
      <alignment horizontal="right"/>
      <protection/>
    </xf>
    <xf numFmtId="166" fontId="10" fillId="0" borderId="12" xfId="36" applyNumberFormat="1" applyFont="1" applyBorder="1" applyAlignment="1" applyProtection="1">
      <alignment horizontal="right"/>
      <protection/>
    </xf>
    <xf numFmtId="0" fontId="10" fillId="0" borderId="0" xfId="36" applyFont="1" applyAlignment="1" applyProtection="1">
      <alignment horizontal="right"/>
      <protection/>
    </xf>
    <xf numFmtId="0" fontId="10" fillId="0" borderId="15" xfId="36" applyFont="1" applyBorder="1" applyAlignment="1" applyProtection="1">
      <alignment horizontal="left" wrapText="1"/>
      <protection/>
    </xf>
    <xf numFmtId="166" fontId="10" fillId="0" borderId="16" xfId="36" applyNumberFormat="1" applyFont="1" applyBorder="1" applyAlignment="1" applyProtection="1">
      <alignment horizontal="right"/>
      <protection/>
    </xf>
    <xf numFmtId="165" fontId="10" fillId="0" borderId="17" xfId="36" applyNumberFormat="1" applyFont="1" applyBorder="1" applyAlignment="1" applyProtection="1">
      <alignment horizontal="right"/>
      <protection/>
    </xf>
    <xf numFmtId="166" fontId="10" fillId="0" borderId="14" xfId="36" applyNumberFormat="1" applyFont="1" applyBorder="1" applyAlignment="1" applyProtection="1">
      <alignment horizontal="right"/>
      <protection/>
    </xf>
    <xf numFmtId="0" fontId="10" fillId="0" borderId="18" xfId="36" applyFont="1" applyBorder="1" applyAlignment="1" applyProtection="1">
      <alignment horizontal="left" vertical="center" wrapText="1"/>
      <protection/>
    </xf>
    <xf numFmtId="166" fontId="10" fillId="0" borderId="14" xfId="36" applyNumberFormat="1" applyFont="1" applyBorder="1" applyAlignment="1" applyProtection="1">
      <alignment horizontal="center"/>
      <protection/>
    </xf>
    <xf numFmtId="0" fontId="10" fillId="0" borderId="18" xfId="36" applyFont="1" applyBorder="1" applyAlignment="1" applyProtection="1">
      <alignment horizontal="left" wrapText="1"/>
      <protection/>
    </xf>
    <xf numFmtId="166" fontId="10" fillId="0" borderId="17" xfId="36" applyNumberFormat="1" applyFont="1" applyBorder="1" applyAlignment="1" applyProtection="1">
      <alignment horizontal="right"/>
      <protection/>
    </xf>
    <xf numFmtId="0" fontId="10" fillId="0" borderId="10" xfId="36" applyFont="1" applyBorder="1" applyAlignment="1" applyProtection="1">
      <alignment horizontal="right" wrapText="1"/>
      <protection/>
    </xf>
    <xf numFmtId="0" fontId="10" fillId="34" borderId="18" xfId="36" applyFont="1" applyFill="1" applyBorder="1" applyAlignment="1" applyProtection="1">
      <alignment horizontal="center"/>
      <protection/>
    </xf>
    <xf numFmtId="14" fontId="10" fillId="34" borderId="18" xfId="36" applyNumberFormat="1" applyFont="1" applyFill="1" applyBorder="1" applyAlignment="1" applyProtection="1">
      <alignment horizontal="center"/>
      <protection/>
    </xf>
    <xf numFmtId="166" fontId="10" fillId="0" borderId="19" xfId="36" applyNumberFormat="1" applyFont="1" applyBorder="1" applyAlignment="1" applyProtection="1">
      <alignment horizontal="right"/>
      <protection/>
    </xf>
    <xf numFmtId="0" fontId="10" fillId="0" borderId="20" xfId="36" applyFont="1" applyBorder="1" applyAlignment="1" applyProtection="1">
      <alignment horizontal="right" wrapText="1"/>
      <protection/>
    </xf>
    <xf numFmtId="0" fontId="10" fillId="0" borderId="18" xfId="36" applyFont="1" applyFill="1" applyBorder="1" applyAlignment="1" applyProtection="1">
      <alignment horizontal="left" wrapText="1"/>
      <protection/>
    </xf>
    <xf numFmtId="166" fontId="10" fillId="0" borderId="18" xfId="36" applyNumberFormat="1" applyFont="1" applyFill="1" applyBorder="1" applyAlignment="1" applyProtection="1">
      <alignment horizontal="right"/>
      <protection/>
    </xf>
    <xf numFmtId="167" fontId="10" fillId="0" borderId="18" xfId="36" applyNumberFormat="1" applyFont="1" applyFill="1" applyBorder="1" applyAlignment="1" applyProtection="1">
      <alignment horizontal="right"/>
      <protection/>
    </xf>
    <xf numFmtId="165" fontId="10" fillId="0" borderId="18" xfId="36" applyNumberFormat="1" applyFont="1" applyFill="1" applyBorder="1" applyAlignment="1" applyProtection="1">
      <alignment horizontal="right"/>
      <protection/>
    </xf>
    <xf numFmtId="0" fontId="10" fillId="0" borderId="20" xfId="36" applyFont="1" applyFill="1" applyBorder="1" applyAlignment="1" applyProtection="1">
      <alignment horizontal="left" wrapText="1"/>
      <protection/>
    </xf>
    <xf numFmtId="166" fontId="10" fillId="0" borderId="20" xfId="36" applyNumberFormat="1" applyFont="1" applyFill="1" applyBorder="1" applyAlignment="1" applyProtection="1">
      <alignment horizontal="right"/>
      <protection/>
    </xf>
    <xf numFmtId="165" fontId="10" fillId="0" borderId="20" xfId="36" applyNumberFormat="1" applyFont="1" applyFill="1" applyBorder="1" applyAlignment="1" applyProtection="1">
      <alignment horizontal="right"/>
      <protection/>
    </xf>
    <xf numFmtId="0" fontId="10" fillId="34" borderId="15" xfId="36" applyFont="1" applyFill="1" applyBorder="1" applyAlignment="1" applyProtection="1">
      <alignment horizontal="left" wrapText="1"/>
      <protection/>
    </xf>
    <xf numFmtId="168" fontId="10" fillId="34" borderId="21" xfId="36" applyNumberFormat="1" applyFont="1" applyFill="1" applyBorder="1" applyAlignment="1" applyProtection="1">
      <alignment horizontal="right"/>
      <protection/>
    </xf>
    <xf numFmtId="165" fontId="10" fillId="34" borderId="19" xfId="36" applyNumberFormat="1" applyFont="1" applyFill="1" applyBorder="1" applyAlignment="1" applyProtection="1">
      <alignment horizontal="right"/>
      <protection/>
    </xf>
    <xf numFmtId="168" fontId="10" fillId="0" borderId="22" xfId="36" applyNumberFormat="1" applyFont="1" applyFill="1" applyBorder="1" applyAlignment="1" applyProtection="1">
      <alignment horizontal="right"/>
      <protection/>
    </xf>
    <xf numFmtId="168" fontId="10" fillId="0" borderId="18" xfId="36" applyNumberFormat="1" applyFont="1" applyFill="1" applyBorder="1" applyAlignment="1" applyProtection="1">
      <alignment horizontal="right"/>
      <protection/>
    </xf>
    <xf numFmtId="168" fontId="10" fillId="34" borderId="23" xfId="36" applyNumberFormat="1" applyFont="1" applyFill="1" applyBorder="1" applyAlignment="1" applyProtection="1">
      <alignment horizontal="right"/>
      <protection/>
    </xf>
    <xf numFmtId="2" fontId="10" fillId="0" borderId="0" xfId="36" applyNumberFormat="1" applyFont="1" applyAlignment="1" applyProtection="1">
      <alignment horizontal="right"/>
      <protection/>
    </xf>
    <xf numFmtId="168" fontId="10" fillId="0" borderId="20" xfId="36" applyNumberFormat="1" applyFont="1" applyFill="1" applyBorder="1" applyAlignment="1" applyProtection="1">
      <alignment horizontal="right"/>
      <protection/>
    </xf>
    <xf numFmtId="168" fontId="10" fillId="0" borderId="24" xfId="36" applyNumberFormat="1" applyFont="1" applyFill="1" applyBorder="1" applyAlignment="1" applyProtection="1">
      <alignment horizontal="right"/>
      <protection/>
    </xf>
    <xf numFmtId="168" fontId="10" fillId="0" borderId="0" xfId="36" applyNumberFormat="1" applyFont="1" applyAlignment="1" applyProtection="1">
      <alignment horizontal="right"/>
      <protection/>
    </xf>
    <xf numFmtId="169" fontId="10" fillId="0" borderId="0" xfId="36" applyNumberFormat="1" applyFont="1" applyAlignment="1" applyProtection="1">
      <alignment horizontal="right"/>
      <protection/>
    </xf>
    <xf numFmtId="168" fontId="10" fillId="0" borderId="18" xfId="36" applyNumberFormat="1" applyFont="1" applyFill="1" applyBorder="1" applyAlignment="1" applyProtection="1">
      <alignment horizontal="right" vertical="top"/>
      <protection/>
    </xf>
    <xf numFmtId="0" fontId="10" fillId="0" borderId="19" xfId="36" applyFont="1" applyFill="1" applyBorder="1" applyAlignment="1" applyProtection="1">
      <alignment horizontal="left"/>
      <protection/>
    </xf>
    <xf numFmtId="165" fontId="10" fillId="0" borderId="0" xfId="36" applyNumberFormat="1" applyFont="1" applyAlignment="1" applyProtection="1">
      <alignment horizontal="right"/>
      <protection/>
    </xf>
    <xf numFmtId="0" fontId="10" fillId="34" borderId="25" xfId="36" applyFont="1" applyFill="1" applyBorder="1" applyAlignment="1" applyProtection="1">
      <alignment horizontal="left" wrapText="1"/>
      <protection/>
    </xf>
    <xf numFmtId="168" fontId="10" fillId="0" borderId="26" xfId="36" applyNumberFormat="1" applyFont="1" applyFill="1" applyBorder="1" applyAlignment="1" applyProtection="1">
      <alignment horizontal="right"/>
      <protection/>
    </xf>
    <xf numFmtId="0" fontId="10" fillId="0" borderId="22" xfId="36" applyFont="1" applyFill="1" applyBorder="1" applyAlignment="1" applyProtection="1">
      <alignment horizontal="left" wrapText="1"/>
      <protection/>
    </xf>
    <xf numFmtId="168" fontId="10" fillId="34" borderId="27" xfId="36" applyNumberFormat="1" applyFont="1" applyFill="1" applyBorder="1" applyAlignment="1" applyProtection="1">
      <alignment horizontal="right"/>
      <protection/>
    </xf>
    <xf numFmtId="168" fontId="10" fillId="34" borderId="28" xfId="36" applyNumberFormat="1" applyFont="1" applyFill="1" applyBorder="1" applyAlignment="1" applyProtection="1">
      <alignment horizontal="right"/>
      <protection/>
    </xf>
    <xf numFmtId="0" fontId="9" fillId="0" borderId="18" xfId="36" applyFont="1" applyBorder="1" applyAlignment="1" applyProtection="1">
      <alignment horizontal="left" vertical="center"/>
      <protection/>
    </xf>
    <xf numFmtId="0" fontId="10" fillId="0" borderId="18" xfId="36" applyFont="1" applyBorder="1" applyAlignment="1" applyProtection="1">
      <alignment horizontal="left"/>
      <protection/>
    </xf>
    <xf numFmtId="166" fontId="10" fillId="0" borderId="18" xfId="36" applyNumberFormat="1" applyFont="1" applyBorder="1" applyAlignment="1" applyProtection="1">
      <alignment horizontal="right"/>
      <protection/>
    </xf>
    <xf numFmtId="0" fontId="10" fillId="0" borderId="18" xfId="36" applyFont="1" applyBorder="1" applyAlignment="1" applyProtection="1">
      <alignment horizontal="right"/>
      <protection/>
    </xf>
    <xf numFmtId="0" fontId="1" fillId="0" borderId="18" xfId="36" applyFont="1" applyBorder="1" applyAlignment="1" applyProtection="1">
      <alignment horizontal="left" vertical="top"/>
      <protection/>
    </xf>
    <xf numFmtId="0" fontId="10" fillId="0" borderId="18" xfId="36" applyFont="1" applyBorder="1" applyAlignment="1" applyProtection="1">
      <alignment horizontal="left" vertical="center"/>
      <protection/>
    </xf>
    <xf numFmtId="0" fontId="1" fillId="0" borderId="18" xfId="36" applyFont="1" applyBorder="1" applyAlignment="1" applyProtection="1">
      <alignment horizontal="center" vertical="top"/>
      <protection/>
    </xf>
    <xf numFmtId="0" fontId="11" fillId="0" borderId="18" xfId="36" applyFont="1" applyBorder="1" applyAlignment="1" applyProtection="1">
      <alignment horizontal="right"/>
      <protection/>
    </xf>
    <xf numFmtId="0" fontId="10" fillId="35" borderId="18" xfId="36" applyFont="1" applyFill="1" applyBorder="1" applyAlignment="1" applyProtection="1">
      <alignment horizontal="center"/>
      <protection/>
    </xf>
    <xf numFmtId="14" fontId="10" fillId="35" borderId="18" xfId="36" applyNumberFormat="1" applyFont="1" applyFill="1" applyBorder="1" applyAlignment="1" applyProtection="1">
      <alignment horizontal="center"/>
      <protection/>
    </xf>
    <xf numFmtId="0" fontId="10" fillId="0" borderId="18" xfId="36" applyFont="1" applyFill="1" applyBorder="1" applyAlignment="1" applyProtection="1">
      <alignment horizontal="left"/>
      <protection/>
    </xf>
    <xf numFmtId="170" fontId="10" fillId="0" borderId="18" xfId="36" applyNumberFormat="1" applyFont="1" applyFill="1" applyBorder="1" applyAlignment="1" applyProtection="1">
      <alignment horizontal="right"/>
      <protection/>
    </xf>
    <xf numFmtId="169" fontId="11" fillId="0" borderId="18" xfId="36" applyNumberFormat="1" applyFont="1" applyBorder="1" applyAlignment="1" applyProtection="1">
      <alignment horizontal="right"/>
      <protection/>
    </xf>
    <xf numFmtId="169" fontId="10" fillId="0" borderId="18" xfId="36" applyNumberFormat="1" applyFont="1" applyBorder="1" applyAlignment="1" applyProtection="1">
      <alignment horizontal="right"/>
      <protection/>
    </xf>
    <xf numFmtId="0" fontId="10" fillId="35" borderId="18" xfId="36" applyFont="1" applyFill="1" applyBorder="1" applyAlignment="1" applyProtection="1">
      <alignment horizontal="left"/>
      <protection/>
    </xf>
    <xf numFmtId="168" fontId="10" fillId="35" borderId="18" xfId="36" applyNumberFormat="1" applyFont="1" applyFill="1" applyBorder="1" applyAlignment="1" applyProtection="1">
      <alignment horizontal="right"/>
      <protection/>
    </xf>
    <xf numFmtId="166" fontId="10" fillId="35" borderId="18" xfId="36" applyNumberFormat="1" applyFont="1" applyFill="1" applyBorder="1" applyAlignment="1" applyProtection="1">
      <alignment horizontal="right"/>
      <protection/>
    </xf>
    <xf numFmtId="168" fontId="10" fillId="0" borderId="18" xfId="36" applyNumberFormat="1" applyFont="1" applyFill="1" applyBorder="1" applyAlignment="1" applyProtection="1">
      <alignment horizontal="right" vertical="center"/>
      <protection/>
    </xf>
    <xf numFmtId="171" fontId="10" fillId="0" borderId="18" xfId="36" applyNumberFormat="1" applyFont="1" applyFill="1" applyBorder="1" applyAlignment="1" applyProtection="1">
      <alignment horizontal="right" vertical="center"/>
      <protection/>
    </xf>
    <xf numFmtId="170" fontId="10" fillId="0" borderId="18" xfId="36" applyNumberFormat="1" applyFont="1" applyFill="1" applyBorder="1" applyAlignment="1" applyProtection="1">
      <alignment horizontal="right" vertical="center"/>
      <protection/>
    </xf>
    <xf numFmtId="2" fontId="10" fillId="0" borderId="18" xfId="36" applyNumberFormat="1" applyFont="1" applyBorder="1" applyAlignment="1" applyProtection="1">
      <alignment horizontal="right"/>
      <protection/>
    </xf>
    <xf numFmtId="0" fontId="10" fillId="0" borderId="18" xfId="36" applyFont="1" applyFill="1" applyBorder="1" applyAlignment="1" applyProtection="1">
      <alignment horizontal="center"/>
      <protection/>
    </xf>
    <xf numFmtId="0" fontId="12" fillId="0" borderId="18" xfId="36" applyFont="1" applyFill="1" applyBorder="1" applyAlignment="1" applyProtection="1">
      <alignment horizontal="left"/>
      <protection/>
    </xf>
    <xf numFmtId="166" fontId="12" fillId="0" borderId="18" xfId="36" applyNumberFormat="1" applyFont="1" applyBorder="1" applyAlignment="1" applyProtection="1">
      <alignment horizontal="right"/>
      <protection/>
    </xf>
    <xf numFmtId="170" fontId="12" fillId="0" borderId="18" xfId="36" applyNumberFormat="1" applyFont="1" applyBorder="1" applyAlignment="1" applyProtection="1">
      <alignment horizontal="right"/>
      <protection/>
    </xf>
    <xf numFmtId="168" fontId="10" fillId="0" borderId="18" xfId="36" applyNumberFormat="1" applyFont="1" applyBorder="1" applyAlignment="1" applyProtection="1">
      <alignment horizontal="right"/>
      <protection/>
    </xf>
    <xf numFmtId="168" fontId="9" fillId="0" borderId="18" xfId="36" applyNumberFormat="1" applyFont="1" applyBorder="1" applyAlignment="1" applyProtection="1">
      <alignment horizontal="right"/>
      <protection/>
    </xf>
    <xf numFmtId="14" fontId="5" fillId="33" borderId="0" xfId="36" applyNumberFormat="1" applyFont="1" applyFill="1" applyAlignment="1" applyProtection="1">
      <alignment horizontal="left" vertical="center"/>
      <protection/>
    </xf>
    <xf numFmtId="0" fontId="3" fillId="33" borderId="0" xfId="36" applyFont="1" applyFill="1" applyAlignment="1" applyProtection="1">
      <alignment horizontal="right" vertical="center"/>
      <protection/>
    </xf>
    <xf numFmtId="0" fontId="5" fillId="36" borderId="18" xfId="36" applyFont="1" applyFill="1" applyBorder="1" applyAlignment="1" applyProtection="1">
      <alignment horizontal="center" vertical="center" wrapText="1"/>
      <protection/>
    </xf>
    <xf numFmtId="0" fontId="0" fillId="0" borderId="15" xfId="36" applyFont="1" applyBorder="1" applyAlignment="1" applyProtection="1">
      <alignment horizontal="left" vertical="center"/>
      <protection/>
    </xf>
    <xf numFmtId="0" fontId="5" fillId="0" borderId="15" xfId="36" applyFont="1" applyBorder="1" applyAlignment="1" applyProtection="1">
      <alignment horizontal="left" vertical="center" wrapText="1"/>
      <protection/>
    </xf>
    <xf numFmtId="0" fontId="0" fillId="0" borderId="18" xfId="36" applyFont="1" applyBorder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left" vertical="center" wrapText="1"/>
      <protection/>
    </xf>
    <xf numFmtId="171" fontId="0" fillId="0" borderId="15" xfId="36" applyNumberFormat="1" applyFont="1" applyBorder="1" applyAlignment="1" applyProtection="1">
      <alignment horizontal="right" vertical="center"/>
      <protection/>
    </xf>
    <xf numFmtId="170" fontId="0" fillId="0" borderId="15" xfId="36" applyNumberFormat="1" applyFont="1" applyBorder="1" applyAlignment="1" applyProtection="1">
      <alignment horizontal="right" vertical="center"/>
      <protection/>
    </xf>
    <xf numFmtId="170" fontId="0" fillId="0" borderId="18" xfId="36" applyNumberFormat="1" applyFont="1" applyBorder="1" applyAlignment="1" applyProtection="1">
      <alignment horizontal="right" vertical="center"/>
      <protection/>
    </xf>
    <xf numFmtId="0" fontId="13" fillId="0" borderId="0" xfId="36" applyFont="1" applyAlignment="1" applyProtection="1">
      <alignment horizontal="left" vertical="top"/>
      <protection/>
    </xf>
    <xf numFmtId="0" fontId="14" fillId="0" borderId="15" xfId="36" applyFont="1" applyBorder="1" applyAlignment="1" applyProtection="1">
      <alignment horizontal="left" vertical="center" wrapText="1"/>
      <protection/>
    </xf>
    <xf numFmtId="170" fontId="14" fillId="0" borderId="22" xfId="36" applyNumberFormat="1" applyFont="1" applyBorder="1" applyAlignment="1" applyProtection="1">
      <alignment horizontal="right" vertical="center"/>
      <protection/>
    </xf>
    <xf numFmtId="0" fontId="5" fillId="33" borderId="0" xfId="36" applyFont="1" applyFill="1" applyAlignment="1" applyProtection="1">
      <alignment horizontal="left" vertical="center"/>
      <protection/>
    </xf>
    <xf numFmtId="164" fontId="0" fillId="33" borderId="0" xfId="36" applyNumberFormat="1" applyFont="1" applyFill="1" applyAlignment="1" applyProtection="1">
      <alignment horizontal="left" vertical="center"/>
      <protection/>
    </xf>
    <xf numFmtId="0" fontId="0" fillId="33" borderId="13" xfId="36" applyFont="1" applyFill="1" applyBorder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right" vertical="center"/>
      <protection/>
    </xf>
    <xf numFmtId="0" fontId="0" fillId="0" borderId="0" xfId="36" applyFont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center" vertical="center" wrapText="1"/>
      <protection/>
    </xf>
    <xf numFmtId="2" fontId="0" fillId="0" borderId="15" xfId="36" applyNumberFormat="1" applyFont="1" applyBorder="1" applyAlignment="1" applyProtection="1">
      <alignment horizontal="right" vertical="center"/>
      <protection/>
    </xf>
    <xf numFmtId="0" fontId="15" fillId="0" borderId="0" xfId="36" applyFont="1" applyAlignment="1" applyProtection="1">
      <alignment horizontal="left" vertical="center"/>
      <protection/>
    </xf>
    <xf numFmtId="2" fontId="14" fillId="0" borderId="15" xfId="36" applyNumberFormat="1" applyFont="1" applyBorder="1" applyAlignment="1" applyProtection="1">
      <alignment horizontal="right" vertical="center"/>
      <protection/>
    </xf>
    <xf numFmtId="0" fontId="5" fillId="34" borderId="18" xfId="36" applyFont="1" applyFill="1" applyBorder="1" applyAlignment="1" applyProtection="1">
      <alignment horizontal="left" vertical="center" wrapText="1"/>
      <protection/>
    </xf>
    <xf numFmtId="0" fontId="10" fillId="34" borderId="18" xfId="36" applyFont="1" applyFill="1" applyBorder="1" applyAlignment="1" applyProtection="1">
      <alignment horizontal="left" vertical="center"/>
      <protection/>
    </xf>
    <xf numFmtId="0" fontId="10" fillId="34" borderId="20" xfId="36" applyFont="1" applyFill="1" applyBorder="1" applyAlignment="1" applyProtection="1">
      <alignment horizontal="center"/>
      <protection/>
    </xf>
    <xf numFmtId="0" fontId="5" fillId="35" borderId="18" xfId="36" applyFont="1" applyFill="1" applyBorder="1" applyAlignment="1" applyProtection="1">
      <alignment horizontal="left" vertical="center" wrapText="1"/>
      <protection/>
    </xf>
    <xf numFmtId="0" fontId="10" fillId="35" borderId="18" xfId="36" applyFont="1" applyFill="1" applyBorder="1" applyAlignment="1" applyProtection="1">
      <alignment horizontal="left" vertical="center"/>
      <protection/>
    </xf>
    <xf numFmtId="0" fontId="10" fillId="35" borderId="18" xfId="36" applyFont="1" applyFill="1" applyBorder="1" applyAlignment="1" applyProtection="1">
      <alignment horizontal="left" vertical="center" wrapText="1"/>
      <protection/>
    </xf>
    <xf numFmtId="0" fontId="5" fillId="33" borderId="0" xfId="36" applyFont="1" applyFill="1" applyBorder="1" applyAlignment="1" applyProtection="1">
      <alignment horizontal="left" vertical="center"/>
      <protection/>
    </xf>
    <xf numFmtId="0" fontId="5" fillId="36" borderId="25" xfId="36" applyFont="1" applyFill="1" applyBorder="1" applyAlignment="1" applyProtection="1">
      <alignment horizontal="center" vertical="center" wrapText="1"/>
      <protection/>
    </xf>
    <xf numFmtId="0" fontId="5" fillId="36" borderId="18" xfId="36" applyFont="1" applyFill="1" applyBorder="1" applyAlignment="1" applyProtection="1">
      <alignment horizontal="center" vertical="center" wrapText="1"/>
      <protection/>
    </xf>
    <xf numFmtId="0" fontId="5" fillId="36" borderId="29" xfId="3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47625</xdr:rowOff>
    </xdr:from>
    <xdr:to>
      <xdr:col>6</xdr:col>
      <xdr:colOff>552450</xdr:colOff>
      <xdr:row>0</xdr:row>
      <xdr:rowOff>314325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7625"/>
          <a:ext cx="17430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42</xdr:row>
      <xdr:rowOff>38100</xdr:rowOff>
    </xdr:from>
    <xdr:to>
      <xdr:col>7</xdr:col>
      <xdr:colOff>457200</xdr:colOff>
      <xdr:row>43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191500"/>
          <a:ext cx="942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5</xdr:col>
      <xdr:colOff>9525</xdr:colOff>
      <xdr:row>43</xdr:row>
      <xdr:rowOff>9525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8153400"/>
          <a:ext cx="933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="101" zoomScaleNormal="101" zoomScalePageLayoutView="0" workbookViewId="0" topLeftCell="A1">
      <selection activeCell="K32" sqref="K32"/>
    </sheetView>
  </sheetViews>
  <sheetFormatPr defaultColWidth="9.00390625" defaultRowHeight="12.75"/>
  <cols>
    <col min="1" max="1" width="19.00390625" style="1" customWidth="1"/>
    <col min="2" max="2" width="6.57421875" style="1" customWidth="1"/>
    <col min="3" max="3" width="10.421875" style="1" customWidth="1"/>
    <col min="4" max="5" width="13.8515625" style="1" customWidth="1"/>
    <col min="6" max="6" width="7.421875" style="1" customWidth="1"/>
    <col min="7" max="7" width="11.28125" style="1" customWidth="1"/>
    <col min="8" max="8" width="7.7109375" style="1" customWidth="1"/>
    <col min="9" max="9" width="16.28125" style="1" customWidth="1"/>
    <col min="10" max="13" width="14.421875" style="1" customWidth="1"/>
    <col min="14" max="16384" width="9.00390625" style="2" customWidth="1"/>
  </cols>
  <sheetData>
    <row r="1" spans="1:13" s="1" customFormat="1" ht="30" customHeight="1">
      <c r="A1" s="3" t="s">
        <v>0</v>
      </c>
      <c r="B1" s="4"/>
      <c r="C1" s="5"/>
      <c r="D1" s="6"/>
      <c r="E1" s="7"/>
      <c r="F1" s="6"/>
      <c r="G1" s="6"/>
      <c r="H1" s="8"/>
      <c r="I1" s="9"/>
      <c r="J1" s="9"/>
      <c r="K1" s="9"/>
      <c r="L1" s="9"/>
      <c r="M1" s="9"/>
    </row>
    <row r="2" spans="1:13" s="1" customFormat="1" ht="30" customHeight="1">
      <c r="A2" s="10"/>
      <c r="B2" s="11"/>
      <c r="C2" s="12"/>
      <c r="D2" s="13"/>
      <c r="E2" s="11"/>
      <c r="F2" s="11"/>
      <c r="G2" s="9"/>
      <c r="H2" s="14"/>
      <c r="I2" s="15"/>
      <c r="J2" s="15"/>
      <c r="K2" s="15"/>
      <c r="L2" s="15"/>
      <c r="M2" s="9"/>
    </row>
    <row r="3" spans="1:13" s="1" customFormat="1" ht="15" customHeight="1">
      <c r="A3" s="10"/>
      <c r="B3" s="11"/>
      <c r="C3" s="12"/>
      <c r="D3" s="13"/>
      <c r="E3" s="13"/>
      <c r="F3" s="11"/>
      <c r="G3" s="16"/>
      <c r="H3" s="17"/>
      <c r="I3" s="15"/>
      <c r="J3" s="15"/>
      <c r="K3" s="15"/>
      <c r="L3" s="15"/>
      <c r="M3" s="9"/>
    </row>
    <row r="4" spans="1:13" s="1" customFormat="1" ht="15" customHeight="1">
      <c r="A4" s="10"/>
      <c r="B4" s="11"/>
      <c r="C4" s="12"/>
      <c r="D4" s="13"/>
      <c r="E4" s="11"/>
      <c r="F4" s="11"/>
      <c r="G4" s="9"/>
      <c r="H4" s="18"/>
      <c r="I4" s="15"/>
      <c r="J4" s="15"/>
      <c r="K4" s="15"/>
      <c r="L4" s="15"/>
      <c r="M4" s="9"/>
    </row>
    <row r="5" spans="1:13" s="1" customFormat="1" ht="15" customHeight="1">
      <c r="A5" s="10"/>
      <c r="B5" s="11"/>
      <c r="C5" s="12"/>
      <c r="D5" s="13"/>
      <c r="E5" s="13"/>
      <c r="F5" s="11"/>
      <c r="G5" s="9"/>
      <c r="H5" s="18"/>
      <c r="I5" s="12"/>
      <c r="J5" s="12"/>
      <c r="K5" s="12"/>
      <c r="L5" s="12"/>
      <c r="M5" s="9"/>
    </row>
    <row r="6" spans="1:13" s="1" customFormat="1" ht="15" customHeight="1">
      <c r="A6" s="10"/>
      <c r="B6" s="11"/>
      <c r="C6" s="12"/>
      <c r="D6" s="13"/>
      <c r="E6" s="13"/>
      <c r="F6" s="11"/>
      <c r="G6" s="9"/>
      <c r="H6" s="18"/>
      <c r="I6" s="12"/>
      <c r="J6" s="12"/>
      <c r="K6" s="12"/>
      <c r="L6" s="12"/>
      <c r="M6" s="9"/>
    </row>
    <row r="7" spans="1:8" ht="14.25">
      <c r="A7" s="19"/>
      <c r="G7" s="20"/>
      <c r="H7" s="21"/>
    </row>
    <row r="8" spans="1:8" ht="14.25">
      <c r="A8" s="19"/>
      <c r="G8" s="20"/>
      <c r="H8" s="21"/>
    </row>
    <row r="9" spans="1:8" ht="14.25">
      <c r="A9" s="19"/>
      <c r="G9" s="20"/>
      <c r="H9" s="21"/>
    </row>
    <row r="10" spans="1:8" ht="13.5" customHeight="1">
      <c r="A10" s="19"/>
      <c r="B10" s="22"/>
      <c r="C10" s="22"/>
      <c r="D10" s="12"/>
      <c r="E10" s="13"/>
      <c r="G10" s="20"/>
      <c r="H10" s="21"/>
    </row>
    <row r="11" spans="1:8" ht="14.25">
      <c r="A11" s="19"/>
      <c r="G11" s="20"/>
      <c r="H11" s="21"/>
    </row>
    <row r="12" spans="1:8" ht="14.25">
      <c r="A12" s="19"/>
      <c r="G12" s="20"/>
      <c r="H12" s="21"/>
    </row>
    <row r="13" spans="1:8" ht="14.25">
      <c r="A13" s="19"/>
      <c r="G13" s="20"/>
      <c r="H13" s="21"/>
    </row>
    <row r="14" spans="1:8" ht="24">
      <c r="A14" s="23" t="s">
        <v>1</v>
      </c>
      <c r="B14" s="22"/>
      <c r="G14" s="20"/>
      <c r="H14" s="21"/>
    </row>
    <row r="15" spans="1:8" ht="14.25">
      <c r="A15" s="19"/>
      <c r="G15" s="20"/>
      <c r="H15" s="21"/>
    </row>
    <row r="16" spans="1:8" ht="14.25">
      <c r="A16" s="19"/>
      <c r="G16" s="20"/>
      <c r="H16" s="21"/>
    </row>
    <row r="17" spans="1:8" ht="14.25">
      <c r="A17" s="19"/>
      <c r="G17" s="20"/>
      <c r="H17" s="21"/>
    </row>
    <row r="18" spans="1:8" ht="14.25">
      <c r="A18" s="19"/>
      <c r="G18" s="20"/>
      <c r="H18" s="21"/>
    </row>
    <row r="19" spans="1:8" ht="14.25">
      <c r="A19" s="19"/>
      <c r="G19" s="20"/>
      <c r="H19" s="21"/>
    </row>
    <row r="20" spans="1:8" ht="14.25">
      <c r="A20" s="19"/>
      <c r="G20" s="20"/>
      <c r="H20" s="21"/>
    </row>
    <row r="21" spans="1:8" ht="14.25">
      <c r="A21" s="19"/>
      <c r="G21" s="20"/>
      <c r="H21" s="21"/>
    </row>
    <row r="22" spans="1:8" ht="14.25">
      <c r="A22" s="19"/>
      <c r="G22" s="20"/>
      <c r="H22" s="21"/>
    </row>
    <row r="23" spans="1:8" ht="14.25">
      <c r="A23" s="19"/>
      <c r="G23" s="20"/>
      <c r="H23" s="21"/>
    </row>
    <row r="24" spans="1:8" ht="14.25">
      <c r="A24" s="19"/>
      <c r="G24" s="20"/>
      <c r="H24" s="21"/>
    </row>
    <row r="25" spans="1:8" ht="14.25">
      <c r="A25" s="19"/>
      <c r="G25" s="20"/>
      <c r="H25" s="21"/>
    </row>
    <row r="26" spans="1:8" ht="14.25">
      <c r="A26" s="19"/>
      <c r="G26" s="20"/>
      <c r="H26" s="21"/>
    </row>
    <row r="27" spans="1:8" ht="14.25">
      <c r="A27" s="19"/>
      <c r="G27" s="20"/>
      <c r="H27" s="21"/>
    </row>
    <row r="28" spans="1:8" ht="14.25">
      <c r="A28" s="19"/>
      <c r="G28" s="20"/>
      <c r="H28" s="21"/>
    </row>
    <row r="29" spans="1:8" ht="14.25">
      <c r="A29" s="19"/>
      <c r="G29" s="20"/>
      <c r="H29" s="21"/>
    </row>
    <row r="30" spans="1:8" ht="14.25">
      <c r="A30" s="19"/>
      <c r="G30" s="20"/>
      <c r="H30" s="21"/>
    </row>
    <row r="31" spans="1:8" ht="14.25">
      <c r="A31" s="10"/>
      <c r="E31" s="11"/>
      <c r="F31" s="11"/>
      <c r="G31" s="20"/>
      <c r="H31" s="21"/>
    </row>
    <row r="32" spans="1:8" ht="14.25">
      <c r="A32" s="10"/>
      <c r="B32" s="11"/>
      <c r="G32" s="20"/>
      <c r="H32" s="21"/>
    </row>
    <row r="33" spans="1:8" ht="14.25">
      <c r="A33" s="10"/>
      <c r="G33" s="20"/>
      <c r="H33" s="21"/>
    </row>
    <row r="34" spans="1:8" ht="14.25">
      <c r="A34" s="10"/>
      <c r="G34" s="20"/>
      <c r="H34" s="21"/>
    </row>
    <row r="35" spans="1:8" ht="14.25">
      <c r="A35" s="19"/>
      <c r="G35" s="20"/>
      <c r="H35" s="21"/>
    </row>
    <row r="36" spans="1:8" ht="14.25">
      <c r="A36" s="19"/>
      <c r="G36" s="20"/>
      <c r="H36" s="21"/>
    </row>
    <row r="37" spans="1:8" ht="14.25">
      <c r="A37" s="19"/>
      <c r="G37" s="20"/>
      <c r="H37" s="21"/>
    </row>
    <row r="38" spans="1:8" ht="14.25">
      <c r="A38" s="19"/>
      <c r="G38" s="20"/>
      <c r="H38" s="21"/>
    </row>
    <row r="39" spans="1:8" ht="14.25">
      <c r="A39" s="19"/>
      <c r="G39" s="20"/>
      <c r="H39" s="21"/>
    </row>
    <row r="40" spans="1:8" ht="14.25">
      <c r="A40" s="10" t="s">
        <v>2</v>
      </c>
      <c r="B40" s="1" t="s">
        <v>3</v>
      </c>
      <c r="E40" s="11" t="s">
        <v>4</v>
      </c>
      <c r="G40" s="24">
        <v>42793</v>
      </c>
      <c r="H40" s="21"/>
    </row>
    <row r="41" spans="1:8" ht="14.25">
      <c r="A41" s="10" t="s">
        <v>5</v>
      </c>
      <c r="B41" s="11" t="s">
        <v>6</v>
      </c>
      <c r="G41" s="20"/>
      <c r="H41" s="21"/>
    </row>
    <row r="42" spans="1:8" ht="14.25">
      <c r="A42" s="10" t="s">
        <v>7</v>
      </c>
      <c r="B42" s="25" t="s">
        <v>6</v>
      </c>
      <c r="E42" s="13" t="s">
        <v>8</v>
      </c>
      <c r="F42" s="11"/>
      <c r="G42" s="13" t="s">
        <v>9</v>
      </c>
      <c r="H42" s="21"/>
    </row>
    <row r="43" spans="1:8" ht="14.25">
      <c r="A43" s="10" t="s">
        <v>10</v>
      </c>
      <c r="B43" s="25" t="s">
        <v>11</v>
      </c>
      <c r="E43" s="13" t="s">
        <v>12</v>
      </c>
      <c r="F43" s="11"/>
      <c r="G43" s="9"/>
      <c r="H43" s="21"/>
    </row>
    <row r="44" spans="1:8" ht="14.25">
      <c r="A44" s="19"/>
      <c r="B44" s="20"/>
      <c r="C44" s="20"/>
      <c r="D44" s="20"/>
      <c r="E44" s="20"/>
      <c r="F44" s="20"/>
      <c r="G44" s="20"/>
      <c r="H44" s="21"/>
    </row>
    <row r="45" spans="1:8" ht="14.25">
      <c r="A45" s="26"/>
      <c r="B45" s="27"/>
      <c r="C45" s="27"/>
      <c r="D45" s="27"/>
      <c r="E45" s="27"/>
      <c r="F45" s="27"/>
      <c r="G45" s="27"/>
      <c r="H45" s="28"/>
    </row>
  </sheetData>
  <sheetProtection selectLockedCells="1" selectUnlockedCells="1"/>
  <printOptions/>
  <pageMargins left="0.6694444444444444" right="0.6694444444444444" top="0.6694444444444444" bottom="0.6694444444444444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="101" zoomScaleNormal="101" zoomScalePageLayoutView="0" workbookViewId="0" topLeftCell="A6">
      <selection activeCell="D9" sqref="D9"/>
    </sheetView>
  </sheetViews>
  <sheetFormatPr defaultColWidth="11.57421875" defaultRowHeight="12.75"/>
  <cols>
    <col min="1" max="1" width="45.140625" style="29" customWidth="1"/>
    <col min="2" max="3" width="12.7109375" style="29" customWidth="1"/>
    <col min="4" max="4" width="20.7109375" style="29" customWidth="1"/>
    <col min="5" max="5" width="0" style="29" hidden="1" customWidth="1"/>
    <col min="6" max="254" width="9.00390625" style="30" customWidth="1"/>
  </cols>
  <sheetData>
    <row r="1" spans="1:5" s="2" customFormat="1" ht="15" customHeight="1">
      <c r="A1" s="31" t="s">
        <v>13</v>
      </c>
      <c r="B1" s="32"/>
      <c r="C1" s="33"/>
      <c r="D1" s="34"/>
      <c r="E1" s="35" t="s">
        <v>14</v>
      </c>
    </row>
    <row r="2" spans="1:4" s="2" customFormat="1" ht="15.75" customHeight="1">
      <c r="A2" s="36"/>
      <c r="B2" s="37"/>
      <c r="C2" s="38"/>
      <c r="D2" s="39"/>
    </row>
    <row r="3" spans="1:4" s="2" customFormat="1" ht="39" customHeight="1">
      <c r="A3" s="40" t="s">
        <v>15</v>
      </c>
      <c r="B3" s="124" t="s">
        <v>16</v>
      </c>
      <c r="C3" s="124"/>
      <c r="D3" s="41" t="s">
        <v>17</v>
      </c>
    </row>
    <row r="4" spans="1:4" s="2" customFormat="1" ht="15" customHeight="1">
      <c r="A4" s="42" t="s">
        <v>18</v>
      </c>
      <c r="B4" s="125" t="s">
        <v>3</v>
      </c>
      <c r="C4" s="125"/>
      <c r="D4" s="43"/>
    </row>
    <row r="5" spans="1:4" s="2" customFormat="1" ht="15" customHeight="1">
      <c r="A5" s="44" t="s">
        <v>19</v>
      </c>
      <c r="B5" s="45"/>
      <c r="C5" s="46">
        <v>42793</v>
      </c>
      <c r="D5" s="47"/>
    </row>
    <row r="6" spans="1:4" s="2" customFormat="1" ht="15" customHeight="1">
      <c r="A6" s="48" t="s">
        <v>5</v>
      </c>
      <c r="B6" s="126" t="s">
        <v>6</v>
      </c>
      <c r="C6" s="126"/>
      <c r="D6" s="47"/>
    </row>
    <row r="7" spans="1:4" s="2" customFormat="1" ht="15" customHeight="1">
      <c r="A7" s="49" t="s">
        <v>20</v>
      </c>
      <c r="B7" s="50"/>
      <c r="C7" s="51"/>
      <c r="D7" s="47"/>
    </row>
    <row r="8" spans="1:4" s="2" customFormat="1" ht="15" customHeight="1">
      <c r="A8" s="49" t="s">
        <v>21</v>
      </c>
      <c r="B8" s="50"/>
      <c r="C8" s="52"/>
      <c r="D8" s="47"/>
    </row>
    <row r="9" spans="1:4" s="2" customFormat="1" ht="15" customHeight="1">
      <c r="A9" s="53" t="s">
        <v>22</v>
      </c>
      <c r="B9" s="54"/>
      <c r="C9" s="55"/>
      <c r="D9" s="47"/>
    </row>
    <row r="10" spans="1:4" s="2" customFormat="1" ht="15" customHeight="1">
      <c r="A10" s="56" t="s">
        <v>23</v>
      </c>
      <c r="B10" s="57">
        <f>SUM(B11:B13)+SUM(B15:B17)</f>
        <v>0</v>
      </c>
      <c r="C10" s="58"/>
      <c r="D10" s="47"/>
    </row>
    <row r="11" spans="1:4" s="2" customFormat="1" ht="15" customHeight="1">
      <c r="A11" s="49" t="s">
        <v>24</v>
      </c>
      <c r="B11" s="59"/>
      <c r="C11" s="52"/>
      <c r="D11" s="47"/>
    </row>
    <row r="12" spans="1:4" s="2" customFormat="1" ht="15" customHeight="1">
      <c r="A12" s="49" t="s">
        <v>25</v>
      </c>
      <c r="B12" s="60">
        <f>((B7*1.3)+(B8*1)+(C7*0.4))</f>
        <v>0</v>
      </c>
      <c r="C12" s="52"/>
      <c r="D12" s="47"/>
    </row>
    <row r="13" spans="1:4" s="2" customFormat="1" ht="15" customHeight="1">
      <c r="A13" s="49" t="s">
        <v>26</v>
      </c>
      <c r="B13" s="60"/>
      <c r="C13" s="52"/>
      <c r="D13" s="47"/>
    </row>
    <row r="14" spans="1:4" s="2" customFormat="1" ht="15.75" customHeight="1" hidden="1">
      <c r="A14" s="49"/>
      <c r="B14" s="60"/>
      <c r="C14" s="52"/>
      <c r="D14" s="47"/>
    </row>
    <row r="15" spans="1:4" s="2" customFormat="1" ht="15" customHeight="1">
      <c r="A15" s="49" t="s">
        <v>27</v>
      </c>
      <c r="B15" s="60"/>
      <c r="C15" s="52"/>
      <c r="D15" s="47"/>
    </row>
    <row r="16" spans="1:4" s="2" customFormat="1" ht="15" customHeight="1">
      <c r="A16" s="49" t="s">
        <v>28</v>
      </c>
      <c r="B16" s="60">
        <f>IF(ISBLANK(C16),(IF(B11&lt;100,B11*6.24/100,(IF(B11&lt;500,B11*4.02/100,B11*1.89/100)))),C16)</f>
        <v>0</v>
      </c>
      <c r="C16" s="60"/>
      <c r="D16" s="47"/>
    </row>
    <row r="17" spans="1:4" s="2" customFormat="1" ht="15" customHeight="1">
      <c r="A17" s="49" t="s">
        <v>29</v>
      </c>
      <c r="B17" s="60"/>
      <c r="C17" s="52"/>
      <c r="D17" s="47"/>
    </row>
    <row r="18" spans="1:4" s="2" customFormat="1" ht="15" customHeight="1">
      <c r="A18" s="56" t="s">
        <v>30</v>
      </c>
      <c r="B18" s="57">
        <f>SUM(B19:B25)+C18</f>
        <v>0</v>
      </c>
      <c r="C18" s="61">
        <f>SUM(C19:C25)</f>
        <v>0</v>
      </c>
      <c r="D18" s="47"/>
    </row>
    <row r="19" spans="1:4" s="2" customFormat="1" ht="15" customHeight="1">
      <c r="A19" s="49" t="s">
        <v>31</v>
      </c>
      <c r="B19" s="59"/>
      <c r="C19" s="59">
        <f>B19</f>
        <v>0</v>
      </c>
      <c r="D19" s="47"/>
    </row>
    <row r="20" spans="1:4" s="2" customFormat="1" ht="15" customHeight="1">
      <c r="A20" s="49" t="s">
        <v>32</v>
      </c>
      <c r="B20" s="60"/>
      <c r="C20" s="60">
        <v>0</v>
      </c>
      <c r="D20" s="47"/>
    </row>
    <row r="21" spans="1:4" s="2" customFormat="1" ht="15" customHeight="1">
      <c r="A21" s="49" t="s">
        <v>33</v>
      </c>
      <c r="B21" s="60">
        <f>'Rekap. objektu IO 01 - Veřejné '!B24</f>
        <v>0</v>
      </c>
      <c r="C21" s="60">
        <v>0</v>
      </c>
      <c r="D21" s="47"/>
    </row>
    <row r="22" spans="1:4" s="2" customFormat="1" ht="15" customHeight="1">
      <c r="A22" s="49" t="s">
        <v>34</v>
      </c>
      <c r="B22" s="60">
        <f>'Rekap. objektu IO 01 - Veřejné '!B25</f>
        <v>0</v>
      </c>
      <c r="C22" s="60">
        <v>0</v>
      </c>
      <c r="D22" s="47"/>
    </row>
    <row r="23" spans="1:4" s="2" customFormat="1" ht="15" customHeight="1">
      <c r="A23" s="49" t="s">
        <v>35</v>
      </c>
      <c r="B23" s="60"/>
      <c r="C23" s="60">
        <f>B23</f>
        <v>0</v>
      </c>
      <c r="D23" s="47"/>
    </row>
    <row r="24" spans="1:4" s="2" customFormat="1" ht="15" customHeight="1">
      <c r="A24" s="49" t="s">
        <v>36</v>
      </c>
      <c r="B24" s="60"/>
      <c r="C24" s="60">
        <f>B24</f>
        <v>0</v>
      </c>
      <c r="D24" s="47"/>
    </row>
    <row r="25" spans="1:5" s="2" customFormat="1" ht="15" customHeight="1">
      <c r="A25" s="49" t="s">
        <v>37</v>
      </c>
      <c r="B25" s="60"/>
      <c r="C25" s="60">
        <f>IF(OR(OR(E25=0,B25=0),ISBLANK(B25)),0,IF(E25&lt;75,6,IF(E25&lt;150,-6/75*(E25-150),0)))</f>
        <v>0</v>
      </c>
      <c r="D25" s="47"/>
      <c r="E25" s="62"/>
    </row>
    <row r="26" spans="1:4" s="2" customFormat="1" ht="15.75" customHeight="1" hidden="1">
      <c r="A26" s="53"/>
      <c r="B26" s="54"/>
      <c r="C26" s="55"/>
      <c r="D26" s="47"/>
    </row>
    <row r="27" spans="1:4" s="2" customFormat="1" ht="15" customHeight="1">
      <c r="A27" s="56" t="s">
        <v>38</v>
      </c>
      <c r="B27" s="57">
        <f>SUM(B31:B41)</f>
        <v>0</v>
      </c>
      <c r="C27" s="61">
        <f>SUM(C31:C41)</f>
        <v>0</v>
      </c>
      <c r="D27" s="47"/>
    </row>
    <row r="28" spans="1:4" s="2" customFormat="1" ht="15.75" customHeight="1" hidden="1">
      <c r="A28" s="49"/>
      <c r="B28" s="59"/>
      <c r="C28" s="59"/>
      <c r="D28" s="47"/>
    </row>
    <row r="29" spans="1:4" s="2" customFormat="1" ht="15.75" customHeight="1" hidden="1">
      <c r="A29" s="49"/>
      <c r="B29" s="60"/>
      <c r="C29" s="60"/>
      <c r="D29" s="47"/>
    </row>
    <row r="30" spans="1:4" s="2" customFormat="1" ht="15.75" customHeight="1" hidden="1">
      <c r="A30" s="49"/>
      <c r="B30" s="63"/>
      <c r="C30" s="63"/>
      <c r="D30" s="47"/>
    </row>
    <row r="31" spans="1:5" s="2" customFormat="1" ht="15" customHeight="1">
      <c r="A31" s="49" t="s">
        <v>39</v>
      </c>
      <c r="B31" s="64"/>
      <c r="C31" s="64">
        <f>IF(B31&gt;0,IF(B31&lt;1.5,1.5,B31),0)</f>
        <v>0</v>
      </c>
      <c r="D31" s="47"/>
      <c r="E31" s="35" t="s">
        <v>40</v>
      </c>
    </row>
    <row r="32" spans="1:4" s="2" customFormat="1" ht="15" customHeight="1">
      <c r="A32" s="49" t="s">
        <v>41</v>
      </c>
      <c r="B32" s="60"/>
      <c r="C32" s="60">
        <f>'Rekap. objektu IO 01 - Veřejné '!B37</f>
        <v>0</v>
      </c>
      <c r="D32" s="47"/>
    </row>
    <row r="33" spans="1:5" s="2" customFormat="1" ht="15" customHeight="1">
      <c r="A33" s="49" t="s">
        <v>42</v>
      </c>
      <c r="B33" s="60"/>
      <c r="C33" s="60">
        <f>'Rekap. objektu IO 01 - Veřejné '!B38</f>
        <v>0</v>
      </c>
      <c r="D33" s="47"/>
      <c r="E33" s="35" t="s">
        <v>40</v>
      </c>
    </row>
    <row r="34" spans="1:4" s="2" customFormat="1" ht="15" customHeight="1">
      <c r="A34" s="49" t="s">
        <v>43</v>
      </c>
      <c r="B34" s="60"/>
      <c r="C34" s="60">
        <f>B34</f>
        <v>0</v>
      </c>
      <c r="D34" s="47"/>
    </row>
    <row r="35" spans="1:4" s="2" customFormat="1" ht="15" customHeight="1">
      <c r="A35" s="49" t="s">
        <v>44</v>
      </c>
      <c r="B35" s="60"/>
      <c r="C35" s="60">
        <f>B35</f>
        <v>0</v>
      </c>
      <c r="D35" s="47"/>
    </row>
    <row r="36" spans="1:5" s="2" customFormat="1" ht="15" customHeight="1">
      <c r="A36" s="49" t="s">
        <v>45</v>
      </c>
      <c r="B36" s="60"/>
      <c r="C36" s="60">
        <f>B36</f>
        <v>0</v>
      </c>
      <c r="D36" s="47"/>
      <c r="E36" s="65">
        <f>C18+B10+SUM(C31:C36)+SUM(C38:C41)+C43+SUM(C45:C58)</f>
        <v>0</v>
      </c>
    </row>
    <row r="37" spans="1:5" s="2" customFormat="1" ht="15" customHeight="1">
      <c r="A37" s="49" t="s">
        <v>46</v>
      </c>
      <c r="B37" s="60"/>
      <c r="C37" s="60">
        <f>(IF(B37&gt;0,IF(B37&lt;6,6+E37,B37+E37),0))</f>
        <v>0</v>
      </c>
      <c r="D37" s="47"/>
      <c r="E37" s="66">
        <f>IF(E36&lt;300,0.33,IF(E36&lt;1500,1.26,1.41))</f>
        <v>0.33</v>
      </c>
    </row>
    <row r="38" spans="1:4" s="2" customFormat="1" ht="15" customHeight="1">
      <c r="A38" s="49" t="s">
        <v>47</v>
      </c>
      <c r="B38" s="60"/>
      <c r="C38" s="60">
        <f>B38</f>
        <v>0</v>
      </c>
      <c r="D38" s="47"/>
    </row>
    <row r="39" spans="1:4" s="2" customFormat="1" ht="15" customHeight="1">
      <c r="A39" s="49" t="s">
        <v>48</v>
      </c>
      <c r="B39" s="60"/>
      <c r="C39" s="60">
        <f>B39</f>
        <v>0</v>
      </c>
      <c r="D39" s="47"/>
    </row>
    <row r="40" spans="1:4" s="2" customFormat="1" ht="15" customHeight="1">
      <c r="A40" s="49" t="s">
        <v>49</v>
      </c>
      <c r="B40" s="60"/>
      <c r="C40" s="60">
        <f>B40</f>
        <v>0</v>
      </c>
      <c r="D40" s="47"/>
    </row>
    <row r="41" spans="1:4" s="2" customFormat="1" ht="27.75" customHeight="1">
      <c r="A41" s="53" t="s">
        <v>50</v>
      </c>
      <c r="B41" s="63"/>
      <c r="C41" s="63">
        <f>B41</f>
        <v>0</v>
      </c>
      <c r="D41" s="47"/>
    </row>
    <row r="42" spans="1:4" s="2" customFormat="1" ht="15" customHeight="1">
      <c r="A42" s="56" t="s">
        <v>51</v>
      </c>
      <c r="B42" s="57">
        <f>SUM(B43:B48)</f>
        <v>0</v>
      </c>
      <c r="C42" s="61">
        <f>SUM(C43:C48)+SUM(C50:C58)</f>
        <v>0</v>
      </c>
      <c r="D42" s="47"/>
    </row>
    <row r="43" spans="1:5" s="2" customFormat="1" ht="15" customHeight="1">
      <c r="A43" s="49" t="s">
        <v>52</v>
      </c>
      <c r="B43" s="59"/>
      <c r="C43" s="59">
        <f>IF(B43&gt;0,IF(B43&lt;5,5,B43),0)</f>
        <v>0</v>
      </c>
      <c r="D43" s="47"/>
      <c r="E43" s="65">
        <f>C43+C44+C45</f>
        <v>0</v>
      </c>
    </row>
    <row r="44" spans="1:5" s="2" customFormat="1" ht="15" customHeight="1">
      <c r="A44" s="49" t="s">
        <v>53</v>
      </c>
      <c r="B44" s="67"/>
      <c r="C44" s="67">
        <f>IF(B44&lt;=0,0,IF(D44="A",B44,IF(E44&lt;=150,4,4+0.018*(E44-150))))</f>
        <v>0</v>
      </c>
      <c r="D44" s="68"/>
      <c r="E44" s="65">
        <f>B10+C18+C27+C43+SUM(C45:C48,C50:C58)</f>
        <v>0</v>
      </c>
    </row>
    <row r="45" spans="1:5" s="2" customFormat="1" ht="15" customHeight="1">
      <c r="A45" s="49" t="s">
        <v>54</v>
      </c>
      <c r="B45" s="60"/>
      <c r="C45" s="60">
        <f>IF(B45&lt;=0,0,(IF(E45&lt;10000,E45*2.5/100,(IF(E45&lt;50000,E45*1.33/100,E45*0.2/100)))))</f>
        <v>0</v>
      </c>
      <c r="D45" s="47"/>
      <c r="E45" s="69">
        <f>B22+B24+B21</f>
        <v>0</v>
      </c>
    </row>
    <row r="46" spans="1:4" s="2" customFormat="1" ht="15" customHeight="1">
      <c r="A46" s="49" t="s">
        <v>55</v>
      </c>
      <c r="B46" s="60"/>
      <c r="C46" s="60">
        <f>B46</f>
        <v>0</v>
      </c>
      <c r="D46" s="47"/>
    </row>
    <row r="47" spans="1:4" s="2" customFormat="1" ht="15" customHeight="1">
      <c r="A47" s="49" t="s">
        <v>56</v>
      </c>
      <c r="B47" s="60"/>
      <c r="C47" s="60">
        <f>B47</f>
        <v>0</v>
      </c>
      <c r="D47" s="47"/>
    </row>
    <row r="48" spans="1:4" s="2" customFormat="1" ht="15" customHeight="1">
      <c r="A48" s="49" t="s">
        <v>57</v>
      </c>
      <c r="B48" s="60"/>
      <c r="C48" s="60">
        <f>B48</f>
        <v>0</v>
      </c>
      <c r="D48" s="47"/>
    </row>
    <row r="49" spans="1:4" s="2" customFormat="1" ht="15" customHeight="1">
      <c r="A49" s="70" t="s">
        <v>58</v>
      </c>
      <c r="B49" s="57">
        <f>SUM(B50:B59)</f>
        <v>0</v>
      </c>
      <c r="C49" s="61">
        <f>C52+C50+C51</f>
        <v>0</v>
      </c>
      <c r="D49" s="47"/>
    </row>
    <row r="50" spans="1:4" s="2" customFormat="1" ht="15" customHeight="1">
      <c r="A50" s="49" t="s">
        <v>59</v>
      </c>
      <c r="B50" s="71"/>
      <c r="C50" s="59">
        <f>B50</f>
        <v>0</v>
      </c>
      <c r="D50" s="47"/>
    </row>
    <row r="51" spans="1:4" s="2" customFormat="1" ht="15" customHeight="1">
      <c r="A51" s="49" t="s">
        <v>60</v>
      </c>
      <c r="B51" s="60"/>
      <c r="C51" s="60">
        <f>B51</f>
        <v>0</v>
      </c>
      <c r="D51" s="47"/>
    </row>
    <row r="52" spans="1:4" s="2" customFormat="1" ht="15" customHeight="1">
      <c r="A52" s="49" t="s">
        <v>61</v>
      </c>
      <c r="B52" s="60"/>
      <c r="C52" s="60">
        <f>B52</f>
        <v>0</v>
      </c>
      <c r="D52" s="47"/>
    </row>
    <row r="53" spans="1:4" s="2" customFormat="1" ht="15" customHeight="1">
      <c r="A53" s="49" t="s">
        <v>62</v>
      </c>
      <c r="B53" s="59"/>
      <c r="C53" s="60">
        <f>B53</f>
        <v>0</v>
      </c>
      <c r="D53" s="47"/>
    </row>
    <row r="54" spans="1:4" s="2" customFormat="1" ht="15" customHeight="1">
      <c r="A54" s="49" t="s">
        <v>63</v>
      </c>
      <c r="B54" s="60"/>
      <c r="C54" s="60">
        <f>'Rekap. objektu IO 01 - Veřejné '!B61</f>
        <v>0</v>
      </c>
      <c r="D54" s="47"/>
    </row>
    <row r="55" spans="1:4" s="2" customFormat="1" ht="22.5" customHeight="1">
      <c r="A55" s="53" t="s">
        <v>64</v>
      </c>
      <c r="B55" s="60"/>
      <c r="C55" s="60">
        <f>B55</f>
        <v>0</v>
      </c>
      <c r="D55" s="47"/>
    </row>
    <row r="56" spans="1:4" s="2" customFormat="1" ht="15" customHeight="1">
      <c r="A56" s="49" t="s">
        <v>65</v>
      </c>
      <c r="B56" s="60"/>
      <c r="C56" s="60">
        <f>B56</f>
        <v>0</v>
      </c>
      <c r="D56" s="47"/>
    </row>
    <row r="57" spans="1:4" s="2" customFormat="1" ht="15" customHeight="1">
      <c r="A57" s="53" t="s">
        <v>66</v>
      </c>
      <c r="B57" s="60"/>
      <c r="C57" s="60">
        <f>B57</f>
        <v>0</v>
      </c>
      <c r="D57" s="47"/>
    </row>
    <row r="58" spans="1:4" s="2" customFormat="1" ht="15" customHeight="1">
      <c r="A58" s="49" t="s">
        <v>67</v>
      </c>
      <c r="B58" s="60"/>
      <c r="C58" s="60">
        <f>B58</f>
        <v>0</v>
      </c>
      <c r="D58" s="47"/>
    </row>
    <row r="59" spans="1:4" s="2" customFormat="1" ht="15" customHeight="1">
      <c r="A59" s="72" t="s">
        <v>68</v>
      </c>
      <c r="B59" s="71">
        <f>'Rekap. objektu IO 01 - Veřejné '!B67</f>
        <v>0</v>
      </c>
      <c r="C59" s="71">
        <f>C60-C19-C20-C49-B10-C43-C47-C48-C44-C45</f>
        <v>0</v>
      </c>
      <c r="D59" s="47"/>
    </row>
    <row r="60" spans="1:4" s="2" customFormat="1" ht="15" customHeight="1">
      <c r="A60" s="70" t="s">
        <v>69</v>
      </c>
      <c r="B60" s="73">
        <f>B49+B42+B27+B10</f>
        <v>0</v>
      </c>
      <c r="C60" s="74">
        <f>C49+C42+C27+C18</f>
        <v>0</v>
      </c>
      <c r="D60" s="47"/>
    </row>
  </sheetData>
  <sheetProtection selectLockedCells="1" selectUnlockedCells="1"/>
  <mergeCells count="3">
    <mergeCell ref="B3:C3"/>
    <mergeCell ref="B4:C4"/>
    <mergeCell ref="B6:C6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="101" zoomScaleNormal="101" zoomScalePageLayoutView="0" workbookViewId="0" topLeftCell="A1">
      <selection activeCell="H59" sqref="H59"/>
    </sheetView>
  </sheetViews>
  <sheetFormatPr defaultColWidth="11.57421875" defaultRowHeight="12.75"/>
  <cols>
    <col min="1" max="1" width="49.28125" style="29" customWidth="1"/>
    <col min="2" max="3" width="12.7109375" style="29" customWidth="1"/>
    <col min="4" max="5" width="0" style="29" hidden="1" customWidth="1"/>
    <col min="6" max="6" width="17.8515625" style="30" customWidth="1"/>
    <col min="7" max="254" width="9.00390625" style="30" customWidth="1"/>
  </cols>
  <sheetData>
    <row r="1" spans="1:6" s="2" customFormat="1" ht="15" customHeight="1">
      <c r="A1" s="75" t="s">
        <v>70</v>
      </c>
      <c r="B1" s="76"/>
      <c r="C1" s="77"/>
      <c r="D1" s="78" t="s">
        <v>71</v>
      </c>
      <c r="E1" s="78" t="s">
        <v>14</v>
      </c>
      <c r="F1" s="79"/>
    </row>
    <row r="2" spans="1:6" s="2" customFormat="1" ht="42" customHeight="1">
      <c r="A2" s="80" t="s">
        <v>15</v>
      </c>
      <c r="B2" s="127" t="s">
        <v>16</v>
      </c>
      <c r="C2" s="127"/>
      <c r="D2" s="77"/>
      <c r="E2" s="79"/>
      <c r="F2" s="81" t="s">
        <v>17</v>
      </c>
    </row>
    <row r="3" spans="1:6" s="2" customFormat="1" ht="15" customHeight="1">
      <c r="A3" s="76" t="s">
        <v>18</v>
      </c>
      <c r="B3" s="128" t="s">
        <v>3</v>
      </c>
      <c r="C3" s="128"/>
      <c r="D3" s="77"/>
      <c r="E3" s="79"/>
      <c r="F3" s="79"/>
    </row>
    <row r="4" spans="1:6" s="2" customFormat="1" ht="30" customHeight="1">
      <c r="A4" s="80" t="s">
        <v>72</v>
      </c>
      <c r="B4" s="129" t="s">
        <v>73</v>
      </c>
      <c r="C4" s="129"/>
      <c r="D4" s="77"/>
      <c r="E4" s="79"/>
      <c r="F4" s="79"/>
    </row>
    <row r="5" spans="1:6" s="2" customFormat="1" ht="14.25" customHeight="1">
      <c r="A5" s="76" t="s">
        <v>74</v>
      </c>
      <c r="B5" s="129" t="s">
        <v>75</v>
      </c>
      <c r="C5" s="129"/>
      <c r="D5" s="77"/>
      <c r="E5" s="82" t="str">
        <f>LEFT(TRIM(B5),3)</f>
        <v>320</v>
      </c>
      <c r="F5" s="79"/>
    </row>
    <row r="6" spans="1:6" s="2" customFormat="1" ht="14.25" customHeight="1">
      <c r="A6" s="78" t="s">
        <v>19</v>
      </c>
      <c r="B6" s="83"/>
      <c r="C6" s="84">
        <v>42793</v>
      </c>
      <c r="D6" s="77"/>
      <c r="E6" s="82" t="str">
        <f>IF(OR(OR(E5="210",E5="110"),E5="310"),"V","K")</f>
        <v>K</v>
      </c>
      <c r="F6" s="79"/>
    </row>
    <row r="7" spans="1:6" s="2" customFormat="1" ht="15" customHeight="1">
      <c r="A7" s="85" t="s">
        <v>76</v>
      </c>
      <c r="B7" s="86">
        <v>0.04</v>
      </c>
      <c r="C7" s="50"/>
      <c r="D7" s="77"/>
      <c r="E7" s="87">
        <f>IF($E$6="K",3.4,2.2)</f>
        <v>3.4</v>
      </c>
      <c r="F7" s="79"/>
    </row>
    <row r="8" spans="1:6" s="2" customFormat="1" ht="15" customHeight="1">
      <c r="A8" s="85" t="s">
        <v>20</v>
      </c>
      <c r="B8" s="50"/>
      <c r="C8" s="50"/>
      <c r="D8" s="77"/>
      <c r="E8" s="87">
        <f>IF($E$6="K",3,2.3)</f>
        <v>3</v>
      </c>
      <c r="F8" s="79"/>
    </row>
    <row r="9" spans="1:6" s="2" customFormat="1" ht="15" customHeight="1">
      <c r="A9" s="85" t="s">
        <v>21</v>
      </c>
      <c r="B9" s="50"/>
      <c r="C9" s="50"/>
      <c r="D9" s="77"/>
      <c r="E9" s="88">
        <f>IF(OR(E5="210",E5="310"),1,0)</f>
        <v>0</v>
      </c>
      <c r="F9" s="79"/>
    </row>
    <row r="10" spans="1:6" s="2" customFormat="1" ht="15" customHeight="1">
      <c r="A10" s="85" t="s">
        <v>22</v>
      </c>
      <c r="B10" s="50"/>
      <c r="C10" s="50"/>
      <c r="D10" s="77"/>
      <c r="E10" s="79"/>
      <c r="F10" s="79"/>
    </row>
    <row r="11" spans="1:6" s="2" customFormat="1" ht="15" customHeight="1">
      <c r="A11" s="85" t="s">
        <v>77</v>
      </c>
      <c r="B11" s="86"/>
      <c r="C11" s="50"/>
      <c r="D11" s="77"/>
      <c r="E11" s="79"/>
      <c r="F11" s="79"/>
    </row>
    <row r="12" spans="1:6" s="2" customFormat="1" ht="15" customHeight="1">
      <c r="A12" s="85" t="s">
        <v>78</v>
      </c>
      <c r="B12" s="50"/>
      <c r="C12" s="50"/>
      <c r="D12" s="77"/>
      <c r="E12" s="79"/>
      <c r="F12" s="79"/>
    </row>
    <row r="13" spans="1:6" s="2" customFormat="1" ht="15" customHeight="1">
      <c r="A13" s="85" t="s">
        <v>79</v>
      </c>
      <c r="B13" s="50"/>
      <c r="C13" s="50"/>
      <c r="D13" s="77"/>
      <c r="E13" s="79"/>
      <c r="F13" s="79"/>
    </row>
    <row r="14" spans="1:6" s="2" customFormat="1" ht="15" customHeight="1">
      <c r="A14" s="85" t="s">
        <v>80</v>
      </c>
      <c r="B14" s="50"/>
      <c r="C14" s="50"/>
      <c r="D14" s="77"/>
      <c r="E14" s="79"/>
      <c r="F14" s="79"/>
    </row>
    <row r="15" spans="1:6" s="2" customFormat="1" ht="15" customHeight="1">
      <c r="A15" s="85" t="s">
        <v>81</v>
      </c>
      <c r="B15" s="60"/>
      <c r="C15" s="50"/>
      <c r="D15" s="77"/>
      <c r="E15" s="79"/>
      <c r="F15" s="79"/>
    </row>
    <row r="16" spans="1:6" s="2" customFormat="1" ht="15" customHeight="1" hidden="1">
      <c r="A16" s="85"/>
      <c r="B16" s="60"/>
      <c r="C16" s="50"/>
      <c r="D16" s="77"/>
      <c r="E16" s="79"/>
      <c r="F16" s="79"/>
    </row>
    <row r="17" spans="1:6" s="2" customFormat="1" ht="15" customHeight="1" hidden="1">
      <c r="A17" s="85"/>
      <c r="B17" s="60"/>
      <c r="C17" s="50"/>
      <c r="D17" s="77"/>
      <c r="E17" s="79"/>
      <c r="F17" s="79"/>
    </row>
    <row r="18" spans="1:6" s="2" customFormat="1" ht="15" customHeight="1" hidden="1">
      <c r="A18" s="85"/>
      <c r="B18" s="60"/>
      <c r="C18" s="60"/>
      <c r="D18" s="77"/>
      <c r="E18" s="79"/>
      <c r="F18" s="79"/>
    </row>
    <row r="19" spans="1:6" s="2" customFormat="1" ht="15" customHeight="1" hidden="1">
      <c r="A19" s="85"/>
      <c r="B19" s="60"/>
      <c r="C19" s="50"/>
      <c r="D19" s="77"/>
      <c r="E19" s="79"/>
      <c r="F19" s="79"/>
    </row>
    <row r="20" spans="1:6" s="2" customFormat="1" ht="15" customHeight="1" hidden="1">
      <c r="A20" s="85"/>
      <c r="B20" s="50"/>
      <c r="C20" s="50"/>
      <c r="D20" s="77"/>
      <c r="E20" s="79"/>
      <c r="F20" s="79"/>
    </row>
    <row r="21" spans="1:6" s="2" customFormat="1" ht="15" customHeight="1">
      <c r="A21" s="89" t="s">
        <v>30</v>
      </c>
      <c r="B21" s="90">
        <f>B22+B23+B24+B25+B28+B29+B30</f>
        <v>0</v>
      </c>
      <c r="C21" s="91"/>
      <c r="D21" s="77"/>
      <c r="E21" s="79"/>
      <c r="F21" s="79"/>
    </row>
    <row r="22" spans="1:6" s="2" customFormat="1" ht="15" customHeight="1">
      <c r="A22" s="85" t="s">
        <v>31</v>
      </c>
      <c r="B22" s="92">
        <v>0</v>
      </c>
      <c r="C22" s="50"/>
      <c r="D22" s="77"/>
      <c r="E22" s="79"/>
      <c r="F22" s="79"/>
    </row>
    <row r="23" spans="1:6" s="2" customFormat="1" ht="15" customHeight="1">
      <c r="A23" s="85" t="s">
        <v>32</v>
      </c>
      <c r="B23" s="92">
        <v>0</v>
      </c>
      <c r="C23" s="50"/>
      <c r="D23" s="77"/>
      <c r="E23" s="79"/>
      <c r="F23" s="79"/>
    </row>
    <row r="24" spans="1:6" s="2" customFormat="1" ht="15" customHeight="1">
      <c r="A24" s="85" t="s">
        <v>33</v>
      </c>
      <c r="B24" s="92">
        <f>Materiál!G27/1000</f>
        <v>0</v>
      </c>
      <c r="C24" s="50"/>
      <c r="D24" s="77"/>
      <c r="E24" s="79"/>
      <c r="F24" s="79"/>
    </row>
    <row r="25" spans="1:6" s="2" customFormat="1" ht="15" customHeight="1">
      <c r="A25" s="85" t="s">
        <v>34</v>
      </c>
      <c r="B25" s="92">
        <f>'Oceněné práce'!I35/1000+'Oceněné práce'!K35/1000</f>
        <v>0</v>
      </c>
      <c r="C25" s="50"/>
      <c r="D25" s="77"/>
      <c r="E25" s="79"/>
      <c r="F25" s="79"/>
    </row>
    <row r="26" spans="1:6" s="2" customFormat="1" ht="15" customHeight="1">
      <c r="A26" s="85" t="s">
        <v>82</v>
      </c>
      <c r="B26" s="93">
        <v>0</v>
      </c>
      <c r="C26" s="94">
        <v>310</v>
      </c>
      <c r="D26" s="77"/>
      <c r="E26" s="79"/>
      <c r="F26" s="79"/>
    </row>
    <row r="27" spans="1:6" s="2" customFormat="1" ht="15" customHeight="1">
      <c r="A27" s="85" t="s">
        <v>83</v>
      </c>
      <c r="B27" s="93">
        <v>0</v>
      </c>
      <c r="C27" s="94">
        <v>220</v>
      </c>
      <c r="D27" s="77"/>
      <c r="E27" s="79"/>
      <c r="F27" s="79"/>
    </row>
    <row r="28" spans="1:6" s="2" customFormat="1" ht="15" customHeight="1">
      <c r="A28" s="85" t="s">
        <v>84</v>
      </c>
      <c r="B28" s="60">
        <v>0</v>
      </c>
      <c r="C28" s="50"/>
      <c r="D28" s="77"/>
      <c r="E28" s="79"/>
      <c r="F28" s="79"/>
    </row>
    <row r="29" spans="1:6" s="2" customFormat="1" ht="15" customHeight="1">
      <c r="A29" s="85" t="s">
        <v>85</v>
      </c>
      <c r="B29" s="60">
        <v>0</v>
      </c>
      <c r="C29" s="50"/>
      <c r="D29" s="77"/>
      <c r="E29" s="79"/>
      <c r="F29" s="79"/>
    </row>
    <row r="30" spans="1:6" s="2" customFormat="1" ht="15" customHeight="1">
      <c r="A30" s="85" t="s">
        <v>86</v>
      </c>
      <c r="B30" s="60">
        <v>0</v>
      </c>
      <c r="C30" s="85"/>
      <c r="D30" s="77"/>
      <c r="E30" s="95">
        <f>E9*B26</f>
        <v>0</v>
      </c>
      <c r="F30" s="79"/>
    </row>
    <row r="31" spans="1:6" s="2" customFormat="1" ht="14.25" customHeight="1">
      <c r="A31" s="85"/>
      <c r="B31" s="96" t="s">
        <v>87</v>
      </c>
      <c r="C31" s="96" t="s">
        <v>88</v>
      </c>
      <c r="D31" s="77"/>
      <c r="E31" s="79"/>
      <c r="F31" s="79"/>
    </row>
    <row r="32" spans="1:6" s="2" customFormat="1" ht="15" customHeight="1">
      <c r="A32" s="89" t="s">
        <v>38</v>
      </c>
      <c r="B32" s="90">
        <f>SUM(B35:B48)</f>
        <v>0</v>
      </c>
      <c r="C32" s="91"/>
      <c r="D32" s="77"/>
      <c r="E32" s="79"/>
      <c r="F32" s="79"/>
    </row>
    <row r="33" spans="1:6" s="2" customFormat="1" ht="15" customHeight="1" hidden="1">
      <c r="A33" s="97"/>
      <c r="B33" s="60"/>
      <c r="C33" s="60"/>
      <c r="D33" s="98"/>
      <c r="E33" s="79"/>
      <c r="F33" s="79"/>
    </row>
    <row r="34" spans="1:6" s="2" customFormat="1" ht="15" customHeight="1" hidden="1">
      <c r="A34" s="97"/>
      <c r="B34" s="60"/>
      <c r="C34" s="60"/>
      <c r="D34" s="98"/>
      <c r="E34" s="79"/>
      <c r="F34" s="79"/>
    </row>
    <row r="35" spans="1:6" s="2" customFormat="1" ht="15" customHeight="1" hidden="1">
      <c r="A35" s="97"/>
      <c r="B35" s="60"/>
      <c r="C35" s="60"/>
      <c r="D35" s="98"/>
      <c r="E35" s="79"/>
      <c r="F35" s="79"/>
    </row>
    <row r="36" spans="1:6" s="2" customFormat="1" ht="15" customHeight="1">
      <c r="A36" s="85" t="s">
        <v>39</v>
      </c>
      <c r="B36" s="60">
        <v>0</v>
      </c>
      <c r="C36" s="60">
        <v>0</v>
      </c>
      <c r="D36" s="98">
        <f>IF(ISBLANK(C36),B36,C36)</f>
        <v>0</v>
      </c>
      <c r="E36" s="78" t="s">
        <v>40</v>
      </c>
      <c r="F36" s="79"/>
    </row>
    <row r="37" spans="1:6" s="2" customFormat="1" ht="15" customHeight="1">
      <c r="A37" s="85" t="s">
        <v>41</v>
      </c>
      <c r="B37" s="60">
        <v>0</v>
      </c>
      <c r="C37" s="60">
        <v>0</v>
      </c>
      <c r="D37" s="98">
        <f>IF(ISBLANK(C37),B37,C37)</f>
        <v>0</v>
      </c>
      <c r="E37" s="79"/>
      <c r="F37" s="79"/>
    </row>
    <row r="38" spans="1:6" s="2" customFormat="1" ht="15" customHeight="1">
      <c r="A38" s="85" t="s">
        <v>42</v>
      </c>
      <c r="B38" s="60">
        <v>0</v>
      </c>
      <c r="C38" s="60">
        <v>0</v>
      </c>
      <c r="D38" s="98">
        <f>IF(ISBLANK(C38),B38,C38)</f>
        <v>0</v>
      </c>
      <c r="E38" s="78" t="s">
        <v>40</v>
      </c>
      <c r="F38" s="79"/>
    </row>
    <row r="39" spans="1:6" s="2" customFormat="1" ht="15" customHeight="1">
      <c r="A39" s="85" t="s">
        <v>89</v>
      </c>
      <c r="B39" s="60">
        <f>B13*B14*B15/1000</f>
        <v>0</v>
      </c>
      <c r="C39" s="60"/>
      <c r="D39" s="99">
        <f>IF(ISBLANK(C39),B39,C39)</f>
        <v>0</v>
      </c>
      <c r="E39" s="79"/>
      <c r="F39" s="79"/>
    </row>
    <row r="40" spans="1:6" s="2" customFormat="1" ht="15" customHeight="1">
      <c r="A40" s="85" t="s">
        <v>44</v>
      </c>
      <c r="B40" s="60">
        <v>0</v>
      </c>
      <c r="C40" s="60">
        <v>0</v>
      </c>
      <c r="D40" s="98">
        <f>IF(ISBLANK(C40),B40,C40)</f>
        <v>0</v>
      </c>
      <c r="E40" s="79"/>
      <c r="F40" s="79"/>
    </row>
    <row r="41" spans="1:6" s="2" customFormat="1" ht="15" customHeight="1">
      <c r="A41" s="85" t="s">
        <v>90</v>
      </c>
      <c r="B41" s="60">
        <v>0</v>
      </c>
      <c r="C41" s="60"/>
      <c r="D41" s="98"/>
      <c r="E41" s="79"/>
      <c r="F41" s="79"/>
    </row>
    <row r="42" spans="1:6" s="2" customFormat="1" ht="15" customHeight="1">
      <c r="A42" s="85" t="s">
        <v>91</v>
      </c>
      <c r="B42" s="60">
        <v>0</v>
      </c>
      <c r="C42" s="60"/>
      <c r="D42" s="98"/>
      <c r="E42" s="79"/>
      <c r="F42" s="79"/>
    </row>
    <row r="43" spans="1:6" s="2" customFormat="1" ht="15" customHeight="1">
      <c r="A43" s="85" t="s">
        <v>45</v>
      </c>
      <c r="B43" s="60"/>
      <c r="C43" s="60"/>
      <c r="D43" s="98">
        <f>B43</f>
        <v>0</v>
      </c>
      <c r="E43" s="79"/>
      <c r="F43" s="79"/>
    </row>
    <row r="44" spans="1:6" s="2" customFormat="1" ht="15" customHeight="1">
      <c r="A44" s="85" t="s">
        <v>46</v>
      </c>
      <c r="B44" s="60">
        <v>0</v>
      </c>
      <c r="C44" s="60">
        <v>0</v>
      </c>
      <c r="D44" s="98">
        <f>IF(ISBLANK(C44),B44,C44)</f>
        <v>0</v>
      </c>
      <c r="E44" s="79"/>
      <c r="F44" s="79"/>
    </row>
    <row r="45" spans="1:6" s="2" customFormat="1" ht="15" customHeight="1">
      <c r="A45" s="85" t="s">
        <v>47</v>
      </c>
      <c r="B45" s="60">
        <f>E45+E46</f>
        <v>0</v>
      </c>
      <c r="C45" s="60"/>
      <c r="D45" s="99">
        <f>IF(ISBLANK(C45),B45,C45)</f>
        <v>0</v>
      </c>
      <c r="E45" s="100">
        <f>IF(B11&gt;2,5+(B11-2)*1,IF(B11&gt;0.5,5,IF(B11&gt;0,2,0)))</f>
        <v>0</v>
      </c>
      <c r="F45" s="79"/>
    </row>
    <row r="46" spans="1:6" s="2" customFormat="1" ht="15" customHeight="1">
      <c r="A46" s="85" t="s">
        <v>48</v>
      </c>
      <c r="B46" s="60">
        <v>0</v>
      </c>
      <c r="C46" s="50"/>
      <c r="D46" s="98">
        <f>B46</f>
        <v>0</v>
      </c>
      <c r="E46" s="88">
        <f>0.55*B12</f>
        <v>0</v>
      </c>
      <c r="F46" s="79"/>
    </row>
    <row r="47" spans="1:6" s="2" customFormat="1" ht="15" customHeight="1">
      <c r="A47" s="85" t="s">
        <v>49</v>
      </c>
      <c r="B47" s="60"/>
      <c r="C47" s="50"/>
      <c r="D47" s="98">
        <f>B47</f>
        <v>0</v>
      </c>
      <c r="E47" s="79"/>
      <c r="F47" s="79"/>
    </row>
    <row r="48" spans="1:6" s="2" customFormat="1" ht="15" customHeight="1">
      <c r="A48" s="85" t="s">
        <v>92</v>
      </c>
      <c r="B48" s="60">
        <v>0</v>
      </c>
      <c r="C48" s="50"/>
      <c r="D48" s="98">
        <f>B48</f>
        <v>0</v>
      </c>
      <c r="E48" s="79"/>
      <c r="F48" s="79"/>
    </row>
    <row r="49" spans="1:6" s="2" customFormat="1" ht="15" customHeight="1">
      <c r="A49" s="89" t="s">
        <v>51</v>
      </c>
      <c r="B49" s="90">
        <f>SUM(B50:B64)</f>
        <v>0</v>
      </c>
      <c r="C49" s="91"/>
      <c r="D49" s="77"/>
      <c r="E49" s="79"/>
      <c r="F49" s="79"/>
    </row>
    <row r="50" spans="1:6" s="2" customFormat="1" ht="15" customHeight="1">
      <c r="A50" s="85" t="s">
        <v>93</v>
      </c>
      <c r="B50" s="60">
        <v>0</v>
      </c>
      <c r="C50" s="60">
        <v>0</v>
      </c>
      <c r="D50" s="98">
        <f>IF(ISBLANK(C50),B50,C50)</f>
        <v>0</v>
      </c>
      <c r="E50" s="78" t="s">
        <v>40</v>
      </c>
      <c r="F50" s="79"/>
    </row>
    <row r="51" spans="1:6" s="2" customFormat="1" ht="15" customHeight="1">
      <c r="A51" s="49" t="s">
        <v>53</v>
      </c>
      <c r="B51" s="67">
        <v>0</v>
      </c>
      <c r="C51" s="60">
        <v>0</v>
      </c>
      <c r="D51" s="98">
        <f>IF(ISBLANK(C51),B51,C51)</f>
        <v>0</v>
      </c>
      <c r="E51" s="100">
        <f>B21+B32+B50+SUM(B52:B55,B57:B66)</f>
        <v>0</v>
      </c>
      <c r="F51" s="79"/>
    </row>
    <row r="52" spans="1:6" s="2" customFormat="1" ht="15" customHeight="1">
      <c r="A52" s="85" t="s">
        <v>54</v>
      </c>
      <c r="B52" s="60">
        <v>0</v>
      </c>
      <c r="C52" s="60">
        <v>0</v>
      </c>
      <c r="D52" s="98">
        <f>IF(ISBLANK(C52),B52,C52)</f>
        <v>0</v>
      </c>
      <c r="E52" s="101">
        <f>B25+B29+B24</f>
        <v>0</v>
      </c>
      <c r="F52" s="79"/>
    </row>
    <row r="53" spans="1:6" s="2" customFormat="1" ht="15" customHeight="1">
      <c r="A53" s="85" t="s">
        <v>55</v>
      </c>
      <c r="B53" s="60"/>
      <c r="C53" s="50"/>
      <c r="D53" s="98">
        <f>B53</f>
        <v>0</v>
      </c>
      <c r="E53" s="79"/>
      <c r="F53" s="79"/>
    </row>
    <row r="54" spans="1:6" s="2" customFormat="1" ht="15" customHeight="1">
      <c r="A54" s="85" t="s">
        <v>56</v>
      </c>
      <c r="B54" s="60"/>
      <c r="C54" s="50"/>
      <c r="D54" s="98">
        <f>B54</f>
        <v>0</v>
      </c>
      <c r="E54" s="79"/>
      <c r="F54" s="79"/>
    </row>
    <row r="55" spans="1:6" s="2" customFormat="1" ht="15" customHeight="1">
      <c r="A55" s="85" t="s">
        <v>57</v>
      </c>
      <c r="B55" s="60"/>
      <c r="C55" s="50"/>
      <c r="D55" s="98">
        <f>B55</f>
        <v>0</v>
      </c>
      <c r="E55" s="79"/>
      <c r="F55" s="79"/>
    </row>
    <row r="56" spans="1:6" s="2" customFormat="1" ht="15" customHeight="1">
      <c r="A56" s="85" t="s">
        <v>58</v>
      </c>
      <c r="B56" s="60">
        <v>0</v>
      </c>
      <c r="C56" s="50"/>
      <c r="D56" s="77">
        <f>B56</f>
        <v>0</v>
      </c>
      <c r="E56" s="79"/>
      <c r="F56" s="79"/>
    </row>
    <row r="57" spans="1:6" s="2" customFormat="1" ht="15" customHeight="1">
      <c r="A57" s="85" t="s">
        <v>59</v>
      </c>
      <c r="B57" s="60">
        <f>(B8*3.05)+(C8*2)+(B8)*1</f>
        <v>0</v>
      </c>
      <c r="C57" s="60"/>
      <c r="D57" s="98">
        <f>IF(ISBLANK(C57),B57,C57)</f>
        <v>0</v>
      </c>
      <c r="E57" s="79"/>
      <c r="F57" s="79"/>
    </row>
    <row r="58" spans="1:6" s="2" customFormat="1" ht="15" customHeight="1">
      <c r="A58" s="85" t="s">
        <v>60</v>
      </c>
      <c r="B58" s="60"/>
      <c r="C58" s="50"/>
      <c r="D58" s="98">
        <f>B58</f>
        <v>0</v>
      </c>
      <c r="E58" s="79"/>
      <c r="F58" s="79"/>
    </row>
    <row r="59" spans="1:6" s="2" customFormat="1" ht="15" customHeight="1">
      <c r="A59" s="85" t="s">
        <v>61</v>
      </c>
      <c r="B59" s="60">
        <v>0</v>
      </c>
      <c r="C59" s="60"/>
      <c r="D59" s="98">
        <f>IF(ISBLANK(C59),B59,C59)</f>
        <v>0</v>
      </c>
      <c r="E59" s="79"/>
      <c r="F59" s="79"/>
    </row>
    <row r="60" spans="1:6" s="2" customFormat="1" ht="15" customHeight="1">
      <c r="A60" s="85" t="s">
        <v>62</v>
      </c>
      <c r="B60" s="60">
        <v>0</v>
      </c>
      <c r="C60" s="60"/>
      <c r="D60" s="98">
        <f>IF(ISBLANK(C60),B60,C60)</f>
        <v>0</v>
      </c>
      <c r="E60" s="79"/>
      <c r="F60" s="79"/>
    </row>
    <row r="61" spans="1:6" s="2" customFormat="1" ht="15" customHeight="1">
      <c r="A61" s="85" t="s">
        <v>63</v>
      </c>
      <c r="B61" s="60">
        <v>0</v>
      </c>
      <c r="C61" s="60"/>
      <c r="D61" s="98">
        <f>IF(ISBLANK(C61),B61,C61)</f>
        <v>0</v>
      </c>
      <c r="E61" s="79"/>
      <c r="F61" s="79"/>
    </row>
    <row r="62" spans="1:6" s="2" customFormat="1" ht="15" customHeight="1">
      <c r="A62" s="85" t="s">
        <v>64</v>
      </c>
      <c r="B62" s="60"/>
      <c r="C62" s="50"/>
      <c r="D62" s="98">
        <f>B62</f>
        <v>0</v>
      </c>
      <c r="E62" s="79"/>
      <c r="F62" s="79"/>
    </row>
    <row r="63" spans="1:6" s="2" customFormat="1" ht="15" customHeight="1">
      <c r="A63" s="85" t="s">
        <v>65</v>
      </c>
      <c r="B63" s="60"/>
      <c r="C63" s="50"/>
      <c r="D63" s="98">
        <f>B63</f>
        <v>0</v>
      </c>
      <c r="E63" s="79"/>
      <c r="F63" s="79"/>
    </row>
    <row r="64" spans="1:6" s="2" customFormat="1" ht="15" customHeight="1">
      <c r="A64" s="85" t="s">
        <v>66</v>
      </c>
      <c r="B64" s="60"/>
      <c r="C64" s="50"/>
      <c r="D64" s="98">
        <f>B64</f>
        <v>0</v>
      </c>
      <c r="E64" s="79"/>
      <c r="F64" s="79"/>
    </row>
    <row r="65" spans="1:6" s="2" customFormat="1" ht="15" customHeight="1">
      <c r="A65" s="85"/>
      <c r="B65" s="60"/>
      <c r="C65" s="50"/>
      <c r="D65" s="98">
        <f>B65</f>
        <v>0</v>
      </c>
      <c r="E65" s="79"/>
      <c r="F65" s="79"/>
    </row>
    <row r="66" spans="1:6" s="2" customFormat="1" ht="15" customHeight="1" hidden="1">
      <c r="A66" s="85"/>
      <c r="B66" s="60"/>
      <c r="C66" s="50"/>
      <c r="D66" s="98">
        <f>B66</f>
        <v>0</v>
      </c>
      <c r="E66" s="79"/>
      <c r="F66" s="79"/>
    </row>
    <row r="67" spans="1:6" s="2" customFormat="1" ht="15" customHeight="1">
      <c r="A67" s="85" t="s">
        <v>68</v>
      </c>
      <c r="B67" s="60">
        <f>B68-B22-B23-D56-D50-D54-D55-D51-D52</f>
        <v>0</v>
      </c>
      <c r="C67" s="50"/>
      <c r="D67" s="77"/>
      <c r="E67" s="78" t="s">
        <v>40</v>
      </c>
      <c r="F67" s="79"/>
    </row>
    <row r="68" spans="1:6" s="2" customFormat="1" ht="15" customHeight="1">
      <c r="A68" s="89" t="s">
        <v>94</v>
      </c>
      <c r="B68" s="90">
        <f>B21+B32+B49</f>
        <v>0</v>
      </c>
      <c r="C68" s="91"/>
      <c r="D68" s="77"/>
      <c r="E68" s="79"/>
      <c r="F68" s="79"/>
    </row>
  </sheetData>
  <sheetProtection selectLockedCells="1" selectUnlockedCells="1"/>
  <mergeCells count="4">
    <mergeCell ref="B2:C2"/>
    <mergeCell ref="B3:C3"/>
    <mergeCell ref="B4:C4"/>
    <mergeCell ref="B5:C5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01" zoomScaleNormal="101" zoomScalePageLayoutView="0" workbookViewId="0" topLeftCell="A10">
      <selection activeCell="C20" sqref="C20"/>
    </sheetView>
  </sheetViews>
  <sheetFormatPr defaultColWidth="9.00390625" defaultRowHeight="12.75"/>
  <cols>
    <col min="1" max="1" width="15.8515625" style="1" customWidth="1"/>
    <col min="2" max="2" width="11.28125" style="1" customWidth="1"/>
    <col min="3" max="3" width="47.28125" style="1" customWidth="1"/>
    <col min="4" max="4" width="13.8515625" style="1" customWidth="1"/>
    <col min="5" max="5" width="8.57421875" style="1" customWidth="1"/>
    <col min="6" max="6" width="12.7109375" style="1" customWidth="1"/>
    <col min="7" max="7" width="14.421875" style="1" customWidth="1"/>
    <col min="8" max="16384" width="9.00390625" style="2" customWidth="1"/>
  </cols>
  <sheetData>
    <row r="1" spans="1:7" s="1" customFormat="1" ht="30" customHeight="1">
      <c r="A1" s="3" t="s">
        <v>95</v>
      </c>
      <c r="B1" s="6"/>
      <c r="C1" s="6"/>
      <c r="D1" s="7"/>
      <c r="E1" s="6"/>
      <c r="F1" s="6"/>
      <c r="G1" s="8"/>
    </row>
    <row r="2" spans="1:7" s="1" customFormat="1" ht="30" customHeight="1">
      <c r="A2" s="10" t="s">
        <v>96</v>
      </c>
      <c r="B2" s="11" t="s">
        <v>16</v>
      </c>
      <c r="C2" s="12"/>
      <c r="D2" s="13" t="s">
        <v>19</v>
      </c>
      <c r="E2" s="102">
        <v>42793</v>
      </c>
      <c r="F2" s="12"/>
      <c r="G2" s="14"/>
    </row>
    <row r="3" spans="1:7" s="1" customFormat="1" ht="15" customHeight="1">
      <c r="A3" s="10" t="s">
        <v>2</v>
      </c>
      <c r="B3" s="130" t="s">
        <v>3</v>
      </c>
      <c r="C3" s="130"/>
      <c r="D3" s="13"/>
      <c r="E3" s="11"/>
      <c r="F3" s="103"/>
      <c r="G3" s="17"/>
    </row>
    <row r="4" spans="1:7" s="1" customFormat="1" ht="15" customHeight="1">
      <c r="A4" s="10" t="s">
        <v>5</v>
      </c>
      <c r="B4" s="130" t="s">
        <v>6</v>
      </c>
      <c r="C4" s="130"/>
      <c r="D4" s="11"/>
      <c r="E4" s="11"/>
      <c r="F4" s="103"/>
      <c r="G4" s="18"/>
    </row>
    <row r="5" spans="1:7" s="1" customFormat="1" ht="15" customHeight="1">
      <c r="A5" s="10" t="s">
        <v>97</v>
      </c>
      <c r="B5" s="130" t="s">
        <v>98</v>
      </c>
      <c r="C5" s="130"/>
      <c r="D5" s="13" t="s">
        <v>8</v>
      </c>
      <c r="E5" s="11" t="s">
        <v>9</v>
      </c>
      <c r="F5" s="12"/>
      <c r="G5" s="18"/>
    </row>
    <row r="6" spans="1:7" s="1" customFormat="1" ht="15" customHeight="1">
      <c r="A6" s="10" t="s">
        <v>99</v>
      </c>
      <c r="B6" s="11"/>
      <c r="C6" s="12"/>
      <c r="D6" s="13" t="s">
        <v>12</v>
      </c>
      <c r="E6" s="11" t="s">
        <v>100</v>
      </c>
      <c r="F6" s="12"/>
      <c r="G6" s="18"/>
    </row>
    <row r="7" spans="1:7" s="1" customFormat="1" ht="30" customHeight="1">
      <c r="A7" s="104" t="s">
        <v>101</v>
      </c>
      <c r="B7" s="104" t="s">
        <v>102</v>
      </c>
      <c r="C7" s="104" t="s">
        <v>103</v>
      </c>
      <c r="D7" s="104" t="s">
        <v>104</v>
      </c>
      <c r="E7" s="104" t="s">
        <v>105</v>
      </c>
      <c r="F7" s="104" t="s">
        <v>106</v>
      </c>
      <c r="G7" s="104" t="s">
        <v>107</v>
      </c>
    </row>
    <row r="8" spans="1:7" s="1" customFormat="1" ht="15" customHeight="1">
      <c r="A8" s="105"/>
      <c r="B8" s="106" t="s">
        <v>108</v>
      </c>
      <c r="C8" s="106" t="s">
        <v>109</v>
      </c>
      <c r="D8" s="105"/>
      <c r="E8" s="105"/>
      <c r="F8" s="105"/>
      <c r="G8" s="107"/>
    </row>
    <row r="9" spans="1:7" s="112" customFormat="1" ht="15" customHeight="1">
      <c r="A9" s="108" t="s">
        <v>110</v>
      </c>
      <c r="B9" s="108" t="s">
        <v>111</v>
      </c>
      <c r="C9" s="108" t="s">
        <v>112</v>
      </c>
      <c r="D9" s="109">
        <v>38</v>
      </c>
      <c r="E9" s="108" t="s">
        <v>113</v>
      </c>
      <c r="F9" s="110">
        <v>0</v>
      </c>
      <c r="G9" s="111">
        <f aca="true" t="shared" si="0" ref="G9:G26">F9*D9</f>
        <v>0</v>
      </c>
    </row>
    <row r="10" spans="1:7" s="112" customFormat="1" ht="15" customHeight="1">
      <c r="A10" s="108" t="s">
        <v>114</v>
      </c>
      <c r="B10" s="108" t="s">
        <v>111</v>
      </c>
      <c r="C10" s="108" t="s">
        <v>115</v>
      </c>
      <c r="D10" s="109">
        <v>38</v>
      </c>
      <c r="E10" s="108" t="s">
        <v>113</v>
      </c>
      <c r="F10" s="110">
        <v>0</v>
      </c>
      <c r="G10" s="111">
        <f t="shared" si="0"/>
        <v>0</v>
      </c>
    </row>
    <row r="11" spans="1:7" s="112" customFormat="1" ht="15" customHeight="1">
      <c r="A11" s="108" t="s">
        <v>116</v>
      </c>
      <c r="B11" s="108" t="s">
        <v>111</v>
      </c>
      <c r="C11" s="108" t="s">
        <v>117</v>
      </c>
      <c r="D11" s="109">
        <v>68</v>
      </c>
      <c r="E11" s="108" t="s">
        <v>113</v>
      </c>
      <c r="F11" s="110">
        <v>0</v>
      </c>
      <c r="G11" s="111">
        <f t="shared" si="0"/>
        <v>0</v>
      </c>
    </row>
    <row r="12" spans="1:7" s="112" customFormat="1" ht="15" customHeight="1">
      <c r="A12" s="108" t="s">
        <v>118</v>
      </c>
      <c r="B12" s="108" t="s">
        <v>111</v>
      </c>
      <c r="C12" s="108" t="s">
        <v>119</v>
      </c>
      <c r="D12" s="109">
        <v>38</v>
      </c>
      <c r="E12" s="108" t="s">
        <v>120</v>
      </c>
      <c r="F12" s="110">
        <v>0</v>
      </c>
      <c r="G12" s="111">
        <f t="shared" si="0"/>
        <v>0</v>
      </c>
    </row>
    <row r="13" spans="1:7" s="112" customFormat="1" ht="15" customHeight="1">
      <c r="A13" s="108" t="s">
        <v>121</v>
      </c>
      <c r="B13" s="108" t="s">
        <v>111</v>
      </c>
      <c r="C13" s="108" t="s">
        <v>122</v>
      </c>
      <c r="D13" s="109">
        <v>30</v>
      </c>
      <c r="E13" s="108" t="s">
        <v>113</v>
      </c>
      <c r="F13" s="110">
        <v>0</v>
      </c>
      <c r="G13" s="111">
        <f t="shared" si="0"/>
        <v>0</v>
      </c>
    </row>
    <row r="14" spans="1:7" s="112" customFormat="1" ht="15" customHeight="1">
      <c r="A14" s="108" t="s">
        <v>123</v>
      </c>
      <c r="B14" s="108" t="s">
        <v>111</v>
      </c>
      <c r="C14" s="108" t="s">
        <v>124</v>
      </c>
      <c r="D14" s="109">
        <v>2</v>
      </c>
      <c r="E14" s="108" t="s">
        <v>125</v>
      </c>
      <c r="F14" s="110">
        <v>0</v>
      </c>
      <c r="G14" s="111">
        <f t="shared" si="0"/>
        <v>0</v>
      </c>
    </row>
    <row r="15" spans="1:7" s="112" customFormat="1" ht="15" customHeight="1">
      <c r="A15" s="108" t="s">
        <v>126</v>
      </c>
      <c r="B15" s="108" t="s">
        <v>111</v>
      </c>
      <c r="C15" s="108" t="s">
        <v>127</v>
      </c>
      <c r="D15" s="109">
        <v>2</v>
      </c>
      <c r="E15" s="108" t="s">
        <v>125</v>
      </c>
      <c r="F15" s="110">
        <v>0</v>
      </c>
      <c r="G15" s="111">
        <f t="shared" si="0"/>
        <v>0</v>
      </c>
    </row>
    <row r="16" spans="1:7" s="112" customFormat="1" ht="15" customHeight="1">
      <c r="A16" s="108" t="s">
        <v>126</v>
      </c>
      <c r="B16" s="108" t="s">
        <v>111</v>
      </c>
      <c r="C16" s="108" t="s">
        <v>128</v>
      </c>
      <c r="D16" s="109">
        <v>2</v>
      </c>
      <c r="E16" s="108" t="s">
        <v>125</v>
      </c>
      <c r="F16" s="110">
        <v>0</v>
      </c>
      <c r="G16" s="111">
        <f t="shared" si="0"/>
        <v>0</v>
      </c>
    </row>
    <row r="17" spans="1:7" s="112" customFormat="1" ht="15" customHeight="1">
      <c r="A17" s="108" t="s">
        <v>129</v>
      </c>
      <c r="B17" s="108" t="s">
        <v>111</v>
      </c>
      <c r="C17" s="108" t="s">
        <v>130</v>
      </c>
      <c r="D17" s="109">
        <v>2</v>
      </c>
      <c r="E17" s="108" t="s">
        <v>125</v>
      </c>
      <c r="F17" s="110">
        <v>0</v>
      </c>
      <c r="G17" s="111">
        <f t="shared" si="0"/>
        <v>0</v>
      </c>
    </row>
    <row r="18" spans="1:7" s="112" customFormat="1" ht="15" customHeight="1">
      <c r="A18" s="108" t="s">
        <v>131</v>
      </c>
      <c r="B18" s="108" t="s">
        <v>111</v>
      </c>
      <c r="C18" s="108" t="s">
        <v>132</v>
      </c>
      <c r="D18" s="109">
        <v>2</v>
      </c>
      <c r="E18" s="108" t="s">
        <v>125</v>
      </c>
      <c r="F18" s="110">
        <v>0</v>
      </c>
      <c r="G18" s="111">
        <f t="shared" si="0"/>
        <v>0</v>
      </c>
    </row>
    <row r="19" spans="1:7" s="112" customFormat="1" ht="15" customHeight="1">
      <c r="A19" s="108" t="s">
        <v>133</v>
      </c>
      <c r="B19" s="108" t="s">
        <v>111</v>
      </c>
      <c r="C19" s="108" t="s">
        <v>134</v>
      </c>
      <c r="D19" s="109">
        <v>2</v>
      </c>
      <c r="E19" s="108" t="s">
        <v>125</v>
      </c>
      <c r="F19" s="110">
        <v>0</v>
      </c>
      <c r="G19" s="111">
        <f t="shared" si="0"/>
        <v>0</v>
      </c>
    </row>
    <row r="20" spans="1:7" s="112" customFormat="1" ht="15" customHeight="1">
      <c r="A20" s="108" t="s">
        <v>135</v>
      </c>
      <c r="B20" s="108" t="s">
        <v>111</v>
      </c>
      <c r="C20" s="108" t="s">
        <v>136</v>
      </c>
      <c r="D20" s="109">
        <v>2</v>
      </c>
      <c r="E20" s="108" t="s">
        <v>125</v>
      </c>
      <c r="F20" s="110">
        <v>0</v>
      </c>
      <c r="G20" s="111">
        <f t="shared" si="0"/>
        <v>0</v>
      </c>
    </row>
    <row r="21" spans="1:7" s="112" customFormat="1" ht="15" customHeight="1">
      <c r="A21" s="108"/>
      <c r="B21" s="108" t="s">
        <v>111</v>
      </c>
      <c r="C21" s="108" t="s">
        <v>137</v>
      </c>
      <c r="D21" s="109">
        <v>2</v>
      </c>
      <c r="E21" s="108" t="s">
        <v>125</v>
      </c>
      <c r="F21" s="110">
        <v>0</v>
      </c>
      <c r="G21" s="111">
        <f t="shared" si="0"/>
        <v>0</v>
      </c>
    </row>
    <row r="22" spans="1:7" s="112" customFormat="1" ht="15" customHeight="1">
      <c r="A22" s="108"/>
      <c r="B22" s="108" t="s">
        <v>111</v>
      </c>
      <c r="C22" s="108" t="s">
        <v>138</v>
      </c>
      <c r="D22" s="109">
        <v>1</v>
      </c>
      <c r="E22" s="108" t="s">
        <v>125</v>
      </c>
      <c r="F22" s="110">
        <v>0</v>
      </c>
      <c r="G22" s="111">
        <f t="shared" si="0"/>
        <v>0</v>
      </c>
    </row>
    <row r="23" spans="1:7" s="112" customFormat="1" ht="15" customHeight="1">
      <c r="A23" s="108"/>
      <c r="B23" s="108" t="s">
        <v>111</v>
      </c>
      <c r="C23" s="108" t="s">
        <v>139</v>
      </c>
      <c r="D23" s="109">
        <v>1</v>
      </c>
      <c r="E23" s="108" t="s">
        <v>125</v>
      </c>
      <c r="F23" s="110">
        <v>0</v>
      </c>
      <c r="G23" s="111">
        <f t="shared" si="0"/>
        <v>0</v>
      </c>
    </row>
    <row r="24" spans="1:7" s="112" customFormat="1" ht="15" customHeight="1">
      <c r="A24" s="108"/>
      <c r="B24" s="108" t="s">
        <v>111</v>
      </c>
      <c r="C24" s="108" t="s">
        <v>140</v>
      </c>
      <c r="D24" s="109">
        <v>1</v>
      </c>
      <c r="E24" s="108" t="s">
        <v>125</v>
      </c>
      <c r="F24" s="110">
        <v>0</v>
      </c>
      <c r="G24" s="111">
        <f t="shared" si="0"/>
        <v>0</v>
      </c>
    </row>
    <row r="25" spans="1:7" s="112" customFormat="1" ht="15" customHeight="1">
      <c r="A25" s="108"/>
      <c r="B25" s="108" t="s">
        <v>111</v>
      </c>
      <c r="C25" s="108" t="s">
        <v>141</v>
      </c>
      <c r="D25" s="109">
        <v>1</v>
      </c>
      <c r="E25" s="108" t="s">
        <v>125</v>
      </c>
      <c r="F25" s="110">
        <v>0</v>
      </c>
      <c r="G25" s="111">
        <f t="shared" si="0"/>
        <v>0</v>
      </c>
    </row>
    <row r="26" spans="1:7" s="112" customFormat="1" ht="15" customHeight="1">
      <c r="A26" s="108" t="s">
        <v>142</v>
      </c>
      <c r="B26" s="108" t="s">
        <v>111</v>
      </c>
      <c r="C26" s="108" t="s">
        <v>143</v>
      </c>
      <c r="D26" s="109">
        <v>0.001</v>
      </c>
      <c r="E26" s="108" t="s">
        <v>144</v>
      </c>
      <c r="F26" s="110">
        <v>0</v>
      </c>
      <c r="G26" s="111">
        <f t="shared" si="0"/>
        <v>0</v>
      </c>
    </row>
    <row r="27" spans="1:7" s="1" customFormat="1" ht="15" customHeight="1">
      <c r="A27" s="105"/>
      <c r="B27" s="105"/>
      <c r="C27" s="113" t="s">
        <v>145</v>
      </c>
      <c r="D27" s="105"/>
      <c r="E27" s="105"/>
      <c r="F27" s="105"/>
      <c r="G27" s="114">
        <f>SUM(G8:G26)</f>
        <v>0</v>
      </c>
    </row>
  </sheetData>
  <sheetProtection selectLockedCells="1" selectUnlockedCells="1"/>
  <mergeCells count="3">
    <mergeCell ref="B3:C3"/>
    <mergeCell ref="B4:C4"/>
    <mergeCell ref="B5:C5"/>
  </mergeCells>
  <printOptions/>
  <pageMargins left="0.7" right="0.7" top="0.7875" bottom="0.78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D11" sqref="D11"/>
    </sheetView>
  </sheetViews>
  <sheetFormatPr defaultColWidth="11.57421875" defaultRowHeight="12.75"/>
  <cols>
    <col min="1" max="1" width="14.7109375" style="1" customWidth="1"/>
    <col min="2" max="2" width="6.00390625" style="1" customWidth="1"/>
    <col min="3" max="3" width="8.57421875" style="1" customWidth="1"/>
    <col min="4" max="4" width="49.140625" style="1" customWidth="1"/>
    <col min="5" max="5" width="9.00390625" style="1" customWidth="1"/>
    <col min="6" max="6" width="9.28125" style="1" customWidth="1"/>
    <col min="7" max="7" width="11.00390625" style="1" customWidth="1"/>
    <col min="8" max="8" width="11.57421875" style="1" customWidth="1"/>
    <col min="9" max="9" width="16.28125" style="1" customWidth="1"/>
    <col min="10" max="10" width="10.57421875" style="1" customWidth="1"/>
    <col min="11" max="11" width="10.7109375" style="1" customWidth="1"/>
    <col min="12" max="254" width="9.00390625" style="2" customWidth="1"/>
  </cols>
  <sheetData>
    <row r="1" spans="1:11" s="1" customFormat="1" ht="30" customHeight="1">
      <c r="A1" s="3" t="s">
        <v>146</v>
      </c>
      <c r="B1" s="4"/>
      <c r="C1" s="6"/>
      <c r="D1" s="6"/>
      <c r="E1" s="7"/>
      <c r="F1" s="6"/>
      <c r="G1" s="6"/>
      <c r="H1" s="6"/>
      <c r="I1" s="6"/>
      <c r="J1" s="6"/>
      <c r="K1" s="8"/>
    </row>
    <row r="2" spans="1:11" s="1" customFormat="1" ht="30" customHeight="1">
      <c r="A2" s="10" t="s">
        <v>96</v>
      </c>
      <c r="B2" s="115" t="s">
        <v>16</v>
      </c>
      <c r="C2" s="12"/>
      <c r="D2" s="13"/>
      <c r="E2" s="13" t="s">
        <v>19</v>
      </c>
      <c r="F2" s="102">
        <v>42793</v>
      </c>
      <c r="G2" s="12"/>
      <c r="H2" s="15"/>
      <c r="I2" s="15"/>
      <c r="J2" s="15"/>
      <c r="K2" s="18"/>
    </row>
    <row r="3" spans="1:11" s="1" customFormat="1" ht="15" customHeight="1">
      <c r="A3" s="10" t="s">
        <v>2</v>
      </c>
      <c r="B3" s="11" t="s">
        <v>3</v>
      </c>
      <c r="C3" s="12"/>
      <c r="D3" s="13"/>
      <c r="E3" s="13"/>
      <c r="F3" s="11"/>
      <c r="G3" s="13"/>
      <c r="H3" s="116"/>
      <c r="I3" s="15"/>
      <c r="J3" s="15"/>
      <c r="K3" s="18"/>
    </row>
    <row r="4" spans="1:11" s="1" customFormat="1" ht="15" customHeight="1">
      <c r="A4" s="10" t="s">
        <v>5</v>
      </c>
      <c r="B4" s="11" t="s">
        <v>6</v>
      </c>
      <c r="C4" s="12"/>
      <c r="D4" s="13"/>
      <c r="E4" s="11"/>
      <c r="F4" s="11"/>
      <c r="G4" s="12"/>
      <c r="H4" s="12"/>
      <c r="I4" s="15"/>
      <c r="J4" s="15"/>
      <c r="K4" s="18"/>
    </row>
    <row r="5" spans="1:11" s="1" customFormat="1" ht="15" customHeight="1">
      <c r="A5" s="10" t="s">
        <v>97</v>
      </c>
      <c r="B5" s="11" t="s">
        <v>98</v>
      </c>
      <c r="C5" s="12"/>
      <c r="D5" s="13"/>
      <c r="E5" s="13" t="s">
        <v>8</v>
      </c>
      <c r="F5" s="11" t="s">
        <v>9</v>
      </c>
      <c r="G5" s="12"/>
      <c r="H5" s="12"/>
      <c r="I5" s="12"/>
      <c r="J5" s="12"/>
      <c r="K5" s="18"/>
    </row>
    <row r="6" spans="1:11" s="1" customFormat="1" ht="15" customHeight="1">
      <c r="A6" s="10" t="s">
        <v>99</v>
      </c>
      <c r="B6" s="11"/>
      <c r="C6" s="12"/>
      <c r="D6" s="13"/>
      <c r="E6" s="13" t="s">
        <v>12</v>
      </c>
      <c r="F6" s="11" t="s">
        <v>100</v>
      </c>
      <c r="G6" s="12"/>
      <c r="H6" s="12"/>
      <c r="I6" s="12"/>
      <c r="J6" s="12"/>
      <c r="K6" s="18"/>
    </row>
    <row r="7" spans="1:11" s="1" customFormat="1" ht="3" customHeight="1">
      <c r="A7" s="117"/>
      <c r="B7" s="12"/>
      <c r="C7" s="12"/>
      <c r="D7" s="12"/>
      <c r="E7" s="12"/>
      <c r="F7" s="12"/>
      <c r="G7" s="12"/>
      <c r="H7" s="12"/>
      <c r="I7" s="12"/>
      <c r="J7" s="12"/>
      <c r="K7" s="18"/>
    </row>
    <row r="8" spans="1:11" s="1" customFormat="1" ht="15" customHeight="1">
      <c r="A8" s="131" t="s">
        <v>147</v>
      </c>
      <c r="B8" s="132" t="s">
        <v>148</v>
      </c>
      <c r="C8" s="132" t="s">
        <v>149</v>
      </c>
      <c r="D8" s="132" t="s">
        <v>103</v>
      </c>
      <c r="E8" s="132" t="s">
        <v>104</v>
      </c>
      <c r="F8" s="132" t="s">
        <v>105</v>
      </c>
      <c r="G8" s="133" t="s">
        <v>150</v>
      </c>
      <c r="H8" s="133"/>
      <c r="I8" s="133"/>
      <c r="J8" s="133" t="s">
        <v>151</v>
      </c>
      <c r="K8" s="133"/>
    </row>
    <row r="9" spans="1:11" s="1" customFormat="1" ht="15" customHeight="1">
      <c r="A9" s="131"/>
      <c r="B9" s="132"/>
      <c r="C9" s="132"/>
      <c r="D9" s="132"/>
      <c r="E9" s="132"/>
      <c r="F9" s="132"/>
      <c r="G9" s="104" t="s">
        <v>152</v>
      </c>
      <c r="H9" s="104" t="s">
        <v>153</v>
      </c>
      <c r="I9" s="104" t="s">
        <v>154</v>
      </c>
      <c r="J9" s="104" t="s">
        <v>155</v>
      </c>
      <c r="K9" s="104" t="s">
        <v>154</v>
      </c>
    </row>
    <row r="10" spans="1:11" s="119" customFormat="1" ht="15" customHeight="1">
      <c r="A10" s="118"/>
      <c r="B10" s="118"/>
      <c r="C10" s="106" t="s">
        <v>108</v>
      </c>
      <c r="D10" s="106" t="s">
        <v>109</v>
      </c>
      <c r="E10" s="109"/>
      <c r="F10" s="105"/>
      <c r="G10" s="118"/>
      <c r="H10" s="105"/>
      <c r="I10" s="105"/>
      <c r="J10" s="105"/>
      <c r="K10" s="107"/>
    </row>
    <row r="11" spans="1:11" s="122" customFormat="1" ht="15" customHeight="1">
      <c r="A11" s="108" t="s">
        <v>156</v>
      </c>
      <c r="B11" s="120" t="s">
        <v>113</v>
      </c>
      <c r="C11" s="108" t="s">
        <v>157</v>
      </c>
      <c r="D11" s="108" t="s">
        <v>158</v>
      </c>
      <c r="E11" s="109">
        <v>38</v>
      </c>
      <c r="F11" s="108" t="s">
        <v>113</v>
      </c>
      <c r="G11" s="109"/>
      <c r="H11" s="110">
        <v>0</v>
      </c>
      <c r="I11" s="121">
        <f>H11*E11</f>
        <v>0</v>
      </c>
      <c r="J11" s="105"/>
      <c r="K11" s="107"/>
    </row>
    <row r="12" spans="1:11" s="122" customFormat="1" ht="15" customHeight="1">
      <c r="A12" s="108" t="s">
        <v>159</v>
      </c>
      <c r="B12" s="120" t="s">
        <v>113</v>
      </c>
      <c r="C12" s="108" t="s">
        <v>160</v>
      </c>
      <c r="D12" s="108" t="s">
        <v>161</v>
      </c>
      <c r="E12" s="109">
        <v>38</v>
      </c>
      <c r="F12" s="108" t="s">
        <v>113</v>
      </c>
      <c r="G12" s="109">
        <v>12.84</v>
      </c>
      <c r="H12" s="110">
        <v>0</v>
      </c>
      <c r="I12" s="121">
        <f>H12*G12</f>
        <v>0</v>
      </c>
      <c r="J12" s="105"/>
      <c r="K12" s="107"/>
    </row>
    <row r="13" spans="1:11" s="122" customFormat="1" ht="15" customHeight="1">
      <c r="A13" s="108" t="s">
        <v>114</v>
      </c>
      <c r="B13" s="120" t="s">
        <v>113</v>
      </c>
      <c r="C13" s="108">
        <v>250</v>
      </c>
      <c r="D13" s="108" t="s">
        <v>115</v>
      </c>
      <c r="E13" s="109">
        <v>38</v>
      </c>
      <c r="F13" s="108" t="s">
        <v>113</v>
      </c>
      <c r="G13" s="118"/>
      <c r="H13" s="118">
        <v>0</v>
      </c>
      <c r="I13" s="121">
        <f>H13*E13</f>
        <v>0</v>
      </c>
      <c r="J13" s="110"/>
      <c r="K13" s="111"/>
    </row>
    <row r="14" spans="1:11" s="122" customFormat="1" ht="15" customHeight="1">
      <c r="A14" s="108" t="s">
        <v>116</v>
      </c>
      <c r="B14" s="120" t="s">
        <v>113</v>
      </c>
      <c r="C14" s="108">
        <v>250</v>
      </c>
      <c r="D14" s="108" t="s">
        <v>117</v>
      </c>
      <c r="E14" s="109">
        <v>68</v>
      </c>
      <c r="F14" s="108" t="s">
        <v>113</v>
      </c>
      <c r="G14" s="118">
        <v>0.083</v>
      </c>
      <c r="H14" s="118">
        <v>0</v>
      </c>
      <c r="I14" s="121">
        <f>H14*G14</f>
        <v>0</v>
      </c>
      <c r="J14" s="110"/>
      <c r="K14" s="111"/>
    </row>
    <row r="15" spans="1:11" s="122" customFormat="1" ht="15" customHeight="1">
      <c r="A15" s="108" t="s">
        <v>118</v>
      </c>
      <c r="B15" s="120" t="s">
        <v>113</v>
      </c>
      <c r="C15" s="108">
        <v>250</v>
      </c>
      <c r="D15" s="108" t="s">
        <v>119</v>
      </c>
      <c r="E15" s="109">
        <v>38</v>
      </c>
      <c r="F15" s="108" t="s">
        <v>120</v>
      </c>
      <c r="G15" s="118">
        <v>0.083</v>
      </c>
      <c r="H15" s="118">
        <v>0</v>
      </c>
      <c r="I15" s="121">
        <f>H15*G15</f>
        <v>0</v>
      </c>
      <c r="J15" s="110"/>
      <c r="K15" s="111"/>
    </row>
    <row r="16" spans="1:11" s="122" customFormat="1" ht="15" customHeight="1">
      <c r="A16" s="108" t="s">
        <v>162</v>
      </c>
      <c r="B16" s="120" t="s">
        <v>113</v>
      </c>
      <c r="C16" s="108" t="s">
        <v>163</v>
      </c>
      <c r="D16" s="108" t="s">
        <v>164</v>
      </c>
      <c r="E16" s="109">
        <v>15</v>
      </c>
      <c r="F16" s="108" t="s">
        <v>165</v>
      </c>
      <c r="G16" s="118"/>
      <c r="H16" s="118"/>
      <c r="I16" s="121"/>
      <c r="J16" s="110">
        <v>0</v>
      </c>
      <c r="K16" s="111">
        <f>J16*E16</f>
        <v>0</v>
      </c>
    </row>
    <row r="17" spans="1:11" s="122" customFormat="1" ht="15" customHeight="1">
      <c r="A17" s="108" t="s">
        <v>121</v>
      </c>
      <c r="B17" s="120" t="s">
        <v>113</v>
      </c>
      <c r="C17" s="108">
        <v>250</v>
      </c>
      <c r="D17" s="108" t="s">
        <v>122</v>
      </c>
      <c r="E17" s="109">
        <v>30</v>
      </c>
      <c r="F17" s="108" t="s">
        <v>113</v>
      </c>
      <c r="G17" s="118">
        <v>0.083</v>
      </c>
      <c r="H17" s="118">
        <v>0</v>
      </c>
      <c r="I17" s="121">
        <f>H17*G17</f>
        <v>0</v>
      </c>
      <c r="J17" s="110"/>
      <c r="K17" s="111"/>
    </row>
    <row r="18" spans="1:11" s="122" customFormat="1" ht="22.5" customHeight="1">
      <c r="A18" s="108" t="s">
        <v>123</v>
      </c>
      <c r="B18" s="120" t="s">
        <v>113</v>
      </c>
      <c r="C18" s="108">
        <v>250</v>
      </c>
      <c r="D18" s="108" t="s">
        <v>124</v>
      </c>
      <c r="E18" s="109">
        <v>2</v>
      </c>
      <c r="F18" s="108" t="s">
        <v>125</v>
      </c>
      <c r="G18" s="118"/>
      <c r="H18" s="118">
        <v>0</v>
      </c>
      <c r="I18" s="121">
        <f aca="true" t="shared" si="0" ref="I18:I34">H18*E18</f>
        <v>0</v>
      </c>
      <c r="J18" s="110"/>
      <c r="K18" s="111"/>
    </row>
    <row r="19" spans="1:11" s="122" customFormat="1" ht="24" customHeight="1">
      <c r="A19" s="108" t="s">
        <v>166</v>
      </c>
      <c r="B19" s="120" t="s">
        <v>113</v>
      </c>
      <c r="C19" s="108">
        <v>250</v>
      </c>
      <c r="D19" s="108" t="s">
        <v>167</v>
      </c>
      <c r="E19" s="109">
        <v>2</v>
      </c>
      <c r="F19" s="108" t="s">
        <v>125</v>
      </c>
      <c r="G19" s="118"/>
      <c r="H19" s="118">
        <v>0</v>
      </c>
      <c r="I19" s="121">
        <f t="shared" si="0"/>
        <v>0</v>
      </c>
      <c r="J19" s="110"/>
      <c r="K19" s="111"/>
    </row>
    <row r="20" spans="1:11" s="122" customFormat="1" ht="15" customHeight="1">
      <c r="A20" s="108" t="s">
        <v>126</v>
      </c>
      <c r="B20" s="120" t="s">
        <v>113</v>
      </c>
      <c r="C20" s="108">
        <v>250</v>
      </c>
      <c r="D20" s="108" t="s">
        <v>127</v>
      </c>
      <c r="E20" s="109">
        <v>2</v>
      </c>
      <c r="F20" s="108" t="s">
        <v>125</v>
      </c>
      <c r="G20" s="118"/>
      <c r="H20" s="118">
        <v>0</v>
      </c>
      <c r="I20" s="121">
        <f t="shared" si="0"/>
        <v>0</v>
      </c>
      <c r="J20" s="110"/>
      <c r="K20" s="111"/>
    </row>
    <row r="21" spans="1:11" s="122" customFormat="1" ht="15" customHeight="1">
      <c r="A21" s="108" t="s">
        <v>126</v>
      </c>
      <c r="B21" s="120" t="s">
        <v>113</v>
      </c>
      <c r="C21" s="108">
        <v>250</v>
      </c>
      <c r="D21" s="108" t="s">
        <v>128</v>
      </c>
      <c r="E21" s="109">
        <v>2</v>
      </c>
      <c r="F21" s="108" t="s">
        <v>125</v>
      </c>
      <c r="G21" s="118"/>
      <c r="H21" s="118">
        <v>0</v>
      </c>
      <c r="I21" s="121">
        <f t="shared" si="0"/>
        <v>0</v>
      </c>
      <c r="J21" s="110"/>
      <c r="K21" s="111"/>
    </row>
    <row r="22" spans="1:11" s="122" customFormat="1" ht="15" customHeight="1">
      <c r="A22" s="108" t="s">
        <v>168</v>
      </c>
      <c r="B22" s="120" t="s">
        <v>113</v>
      </c>
      <c r="C22" s="108">
        <v>250</v>
      </c>
      <c r="D22" s="108" t="s">
        <v>169</v>
      </c>
      <c r="E22" s="109">
        <v>28</v>
      </c>
      <c r="F22" s="108" t="s">
        <v>125</v>
      </c>
      <c r="G22" s="118"/>
      <c r="H22" s="118">
        <v>0</v>
      </c>
      <c r="I22" s="121">
        <f t="shared" si="0"/>
        <v>0</v>
      </c>
      <c r="J22" s="110"/>
      <c r="K22" s="111"/>
    </row>
    <row r="23" spans="1:11" s="122" customFormat="1" ht="15" customHeight="1">
      <c r="A23" s="108" t="s">
        <v>129</v>
      </c>
      <c r="B23" s="120" t="s">
        <v>113</v>
      </c>
      <c r="C23" s="108">
        <v>250</v>
      </c>
      <c r="D23" s="108" t="s">
        <v>130</v>
      </c>
      <c r="E23" s="109">
        <v>2</v>
      </c>
      <c r="F23" s="108" t="s">
        <v>125</v>
      </c>
      <c r="G23" s="118"/>
      <c r="H23" s="118">
        <v>0</v>
      </c>
      <c r="I23" s="121">
        <f t="shared" si="0"/>
        <v>0</v>
      </c>
      <c r="J23" s="110"/>
      <c r="K23" s="111"/>
    </row>
    <row r="24" spans="1:11" s="122" customFormat="1" ht="15" customHeight="1">
      <c r="A24" s="108" t="s">
        <v>170</v>
      </c>
      <c r="B24" s="120" t="s">
        <v>113</v>
      </c>
      <c r="C24" s="108">
        <v>250</v>
      </c>
      <c r="D24" s="108" t="s">
        <v>171</v>
      </c>
      <c r="E24" s="109">
        <v>38</v>
      </c>
      <c r="F24" s="108" t="s">
        <v>113</v>
      </c>
      <c r="G24" s="118"/>
      <c r="H24" s="118">
        <v>0</v>
      </c>
      <c r="I24" s="121">
        <f t="shared" si="0"/>
        <v>0</v>
      </c>
      <c r="J24" s="110"/>
      <c r="K24" s="111"/>
    </row>
    <row r="25" spans="1:11" s="122" customFormat="1" ht="15" customHeight="1">
      <c r="A25" s="108" t="s">
        <v>172</v>
      </c>
      <c r="B25" s="120" t="s">
        <v>113</v>
      </c>
      <c r="C25" s="108">
        <v>250</v>
      </c>
      <c r="D25" s="108" t="s">
        <v>173</v>
      </c>
      <c r="E25" s="109">
        <v>8</v>
      </c>
      <c r="F25" s="108" t="s">
        <v>174</v>
      </c>
      <c r="G25" s="118"/>
      <c r="H25" s="118">
        <v>0</v>
      </c>
      <c r="I25" s="121">
        <f t="shared" si="0"/>
        <v>0</v>
      </c>
      <c r="J25" s="110"/>
      <c r="K25" s="111"/>
    </row>
    <row r="26" spans="1:11" s="122" customFormat="1" ht="15" customHeight="1">
      <c r="A26" s="108" t="s">
        <v>175</v>
      </c>
      <c r="B26" s="120" t="s">
        <v>113</v>
      </c>
      <c r="C26" s="108">
        <v>250</v>
      </c>
      <c r="D26" s="108" t="s">
        <v>176</v>
      </c>
      <c r="E26" s="109">
        <v>38</v>
      </c>
      <c r="F26" s="108" t="s">
        <v>113</v>
      </c>
      <c r="G26" s="118"/>
      <c r="H26" s="118">
        <v>0</v>
      </c>
      <c r="I26" s="121">
        <f t="shared" si="0"/>
        <v>0</v>
      </c>
      <c r="J26" s="110"/>
      <c r="K26" s="111"/>
    </row>
    <row r="27" spans="1:11" s="122" customFormat="1" ht="15" customHeight="1">
      <c r="A27" s="108" t="s">
        <v>162</v>
      </c>
      <c r="B27" s="120" t="s">
        <v>113</v>
      </c>
      <c r="C27" s="108">
        <v>250</v>
      </c>
      <c r="D27" s="108" t="s">
        <v>177</v>
      </c>
      <c r="E27" s="109">
        <v>15</v>
      </c>
      <c r="F27" s="108" t="s">
        <v>165</v>
      </c>
      <c r="G27" s="118"/>
      <c r="H27" s="118">
        <v>0</v>
      </c>
      <c r="I27" s="121">
        <f t="shared" si="0"/>
        <v>0</v>
      </c>
      <c r="J27" s="110"/>
      <c r="K27" s="111"/>
    </row>
    <row r="28" spans="1:11" s="122" customFormat="1" ht="15" customHeight="1">
      <c r="A28" s="108"/>
      <c r="B28" s="120" t="s">
        <v>113</v>
      </c>
      <c r="C28" s="108">
        <v>250</v>
      </c>
      <c r="D28" s="108" t="s">
        <v>178</v>
      </c>
      <c r="E28" s="109">
        <v>2</v>
      </c>
      <c r="F28" s="108" t="s">
        <v>179</v>
      </c>
      <c r="G28" s="118"/>
      <c r="H28" s="118">
        <v>0</v>
      </c>
      <c r="I28" s="121">
        <f t="shared" si="0"/>
        <v>0</v>
      </c>
      <c r="J28" s="110"/>
      <c r="K28" s="111"/>
    </row>
    <row r="29" spans="1:11" s="122" customFormat="1" ht="15" customHeight="1">
      <c r="A29" s="108"/>
      <c r="B29" s="120"/>
      <c r="C29" s="108"/>
      <c r="D29" s="108" t="s">
        <v>180</v>
      </c>
      <c r="E29" s="109">
        <v>0.5</v>
      </c>
      <c r="F29" s="108" t="s">
        <v>179</v>
      </c>
      <c r="G29" s="118"/>
      <c r="H29" s="118">
        <v>0</v>
      </c>
      <c r="I29" s="121">
        <f t="shared" si="0"/>
        <v>0</v>
      </c>
      <c r="J29" s="110"/>
      <c r="K29" s="111"/>
    </row>
    <row r="30" spans="1:11" s="122" customFormat="1" ht="15" customHeight="1">
      <c r="A30" s="108"/>
      <c r="B30" s="120"/>
      <c r="C30" s="108"/>
      <c r="D30" s="108" t="s">
        <v>181</v>
      </c>
      <c r="E30" s="109">
        <v>4</v>
      </c>
      <c r="F30" s="108" t="s">
        <v>179</v>
      </c>
      <c r="G30" s="118"/>
      <c r="H30" s="118">
        <v>0</v>
      </c>
      <c r="I30" s="121">
        <f t="shared" si="0"/>
        <v>0</v>
      </c>
      <c r="J30" s="110"/>
      <c r="K30" s="111"/>
    </row>
    <row r="31" spans="1:11" s="122" customFormat="1" ht="15" customHeight="1">
      <c r="A31" s="108"/>
      <c r="B31" s="120"/>
      <c r="C31" s="108"/>
      <c r="D31" s="108" t="s">
        <v>182</v>
      </c>
      <c r="E31" s="109">
        <v>1</v>
      </c>
      <c r="F31" s="108" t="s">
        <v>179</v>
      </c>
      <c r="G31" s="118"/>
      <c r="H31" s="118">
        <v>0</v>
      </c>
      <c r="I31" s="121">
        <f t="shared" si="0"/>
        <v>0</v>
      </c>
      <c r="J31" s="110"/>
      <c r="K31" s="111"/>
    </row>
    <row r="32" spans="1:11" s="122" customFormat="1" ht="15" customHeight="1">
      <c r="A32" s="108"/>
      <c r="B32" s="120"/>
      <c r="C32" s="108"/>
      <c r="D32" s="108" t="s">
        <v>183</v>
      </c>
      <c r="E32" s="109">
        <v>2</v>
      </c>
      <c r="F32" s="108" t="s">
        <v>179</v>
      </c>
      <c r="G32" s="118"/>
      <c r="H32" s="118">
        <v>0</v>
      </c>
      <c r="I32" s="121">
        <f t="shared" si="0"/>
        <v>0</v>
      </c>
      <c r="J32" s="110"/>
      <c r="K32" s="111"/>
    </row>
    <row r="33" spans="1:11" s="122" customFormat="1" ht="15" customHeight="1">
      <c r="A33" s="108"/>
      <c r="B33" s="120" t="s">
        <v>113</v>
      </c>
      <c r="C33" s="108">
        <v>250</v>
      </c>
      <c r="D33" s="108" t="s">
        <v>184</v>
      </c>
      <c r="E33" s="109">
        <v>32</v>
      </c>
      <c r="F33" s="108" t="s">
        <v>179</v>
      </c>
      <c r="G33" s="118"/>
      <c r="H33" s="118">
        <v>0</v>
      </c>
      <c r="I33" s="121">
        <f t="shared" si="0"/>
        <v>0</v>
      </c>
      <c r="J33" s="110"/>
      <c r="K33" s="111"/>
    </row>
    <row r="34" spans="1:11" s="122" customFormat="1" ht="15" customHeight="1">
      <c r="A34" s="108" t="s">
        <v>185</v>
      </c>
      <c r="B34" s="120" t="s">
        <v>113</v>
      </c>
      <c r="C34" s="108">
        <v>250</v>
      </c>
      <c r="D34" s="108" t="s">
        <v>186</v>
      </c>
      <c r="E34" s="109">
        <v>3</v>
      </c>
      <c r="F34" s="108" t="s">
        <v>174</v>
      </c>
      <c r="G34" s="118"/>
      <c r="H34" s="118">
        <v>0</v>
      </c>
      <c r="I34" s="121">
        <f t="shared" si="0"/>
        <v>0</v>
      </c>
      <c r="J34" s="110"/>
      <c r="K34" s="111"/>
    </row>
    <row r="35" spans="1:11" s="119" customFormat="1" ht="15" customHeight="1">
      <c r="A35" s="105"/>
      <c r="B35" s="105"/>
      <c r="C35" s="105"/>
      <c r="D35" s="113" t="s">
        <v>187</v>
      </c>
      <c r="E35" s="105"/>
      <c r="F35" s="105"/>
      <c r="G35" s="105">
        <f>SUM(G11:G34)</f>
        <v>13.089</v>
      </c>
      <c r="H35" s="105"/>
      <c r="I35" s="123">
        <f>SUM(I10:I34)</f>
        <v>0</v>
      </c>
      <c r="J35" s="105"/>
      <c r="K35" s="114">
        <f>SUM(K10:K34)</f>
        <v>0</v>
      </c>
    </row>
  </sheetData>
  <sheetProtection selectLockedCells="1" selectUnlockedCells="1"/>
  <mergeCells count="8">
    <mergeCell ref="G8:I8"/>
    <mergeCell ref="J8:K8"/>
    <mergeCell ref="A8:A9"/>
    <mergeCell ref="B8:B9"/>
    <mergeCell ref="C8:C9"/>
    <mergeCell ref="D8:D9"/>
    <mergeCell ref="E8:E9"/>
    <mergeCell ref="F8:F9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Jarošová Jitka</cp:lastModifiedBy>
  <dcterms:modified xsi:type="dcterms:W3CDTF">2017-04-12T10:21:04Z</dcterms:modified>
  <cp:category/>
  <cp:version/>
  <cp:contentType/>
  <cp:contentStatus/>
</cp:coreProperties>
</file>