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6825" activeTab="0"/>
  </bookViews>
  <sheets>
    <sheet name="Rekapitulace stavby" sheetId="1" r:id="rId1"/>
    <sheet name="2017-075Pel - Magistrát m..." sheetId="2" r:id="rId2"/>
  </sheets>
  <definedNames>
    <definedName name="_xlnm.Print_Area" localSheetId="1">'2017-075Pel - Magistrát m...'!$C$4:$Q$70,'2017-075Pel - Magistrát m...'!$C$76:$Q$112,'2017-075Pel - Magistrát m...'!$C$118:$Q$200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'2017-075Pel - Magistrát m...'!$127:$127</definedName>
  </definedNames>
  <calcPr calcId="152511"/>
</workbook>
</file>

<file path=xl/sharedStrings.xml><?xml version="1.0" encoding="utf-8"?>
<sst xmlns="http://schemas.openxmlformats.org/spreadsheetml/2006/main" count="1172" uniqueCount="375">
  <si>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</si>
  <si>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</si>
  <si>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</si>
  <si>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</si>
  <si>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</si>
  <si>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</si>
  <si>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</si>
  <si>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</si>
  <si>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</si>
  <si>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</si>
  <si>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</si>
  <si>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</si>
  <si>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</si>
  <si>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</si>
  <si>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</si>
  <si>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</si>
  <si>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</si>
  <si>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2017-075Pel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</si>
  <si>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</si>
  <si>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</si>
  <si>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Magistrát města Děčín - zadání</t>
  </si>
  <si>
    <t>JKSO:</t>
  </si>
  <si>
    <t/>
  </si>
  <si>
    <t>CC-CZ:</t>
  </si>
  <si>
    <t>Místo:</t>
  </si>
  <si>
    <t xml:space="preserve"> </t>
  </si>
  <si>
    <t>Datum:</t>
  </si>
  <si>
    <t>12.06.2017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</si>
  <si>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</si>
  <si>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</si>
  <si>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</si>
  <si>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</si>
  <si>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</si>
  <si>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</si>
  <si>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</si>
  <si>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</si>
  <si>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</si>
  <si>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</si>
  <si>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</si>
  <si>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</si>
  <si>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</si>
  <si>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</si>
  <si>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</si>
  <si>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</si>
  <si>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</si>
  <si>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</si>
  <si>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</si>
  <si>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</si>
  <si>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</si>
  <si>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</si>
  <si>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</si>
  <si>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</si>
  <si>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</si>
  <si>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</si>
  <si>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</si>
  <si>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</si>
  <si>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</si>
  <si>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</si>
  <si>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</si>
  <si>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</si>
  <si>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</si>
  <si>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</si>
  <si>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</si>
  <si>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</si>
  <si>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</si>
  <si>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</si>
  <si>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</si>
  <si>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</si>
  <si>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</si>
  <si>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</si>
  <si>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</si>
  <si>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</si>
  <si>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</si>
  <si>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</si>
  <si>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</si>
  <si>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</si>
  <si>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</si>
  <si>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</si>
  <si>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{0400f954-ccf5-4ba2-b283-eff7e31f4cd0}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</si>
  <si>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</si>
  <si>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</si>
  <si>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</si>
  <si>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</si>
  <si>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</si>
  <si>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</si>
  <si>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</si>
  <si>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</si>
  <si>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</si>
  <si>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</si>
  <si>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</si>
  <si>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</si>
  <si>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</si>
  <si>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</si>
  <si>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</si>
  <si>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</si>
  <si>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</si>
  <si>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</si>
  <si>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</si>
  <si>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</si>
  <si>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</si>
  <si>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</si>
  <si>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</si>
  <si>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</si>
  <si>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</si>
  <si>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</si>
  <si>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</si>
  <si>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</si>
  <si>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</si>
  <si>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</si>
  <si>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</si>
  <si>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</si>
  <si>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</si>
  <si>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</si>
  <si>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</si>
  <si>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</si>
  <si>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</si>
  <si>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</si>
  <si>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782 - Dokončovací práce - obklady z kamene</t>
  </si>
  <si>
    <t xml:space="preserve">    784 - Dokončovací práce - malby a tapety</t>
  </si>
  <si>
    <t xml:space="preserve">    786 - Dokončovací práce - čalounické úpravy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</si>
  <si>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</si>
  <si>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</si>
  <si>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</si>
  <si>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</si>
  <si>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</si>
  <si>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</si>
  <si>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</si>
  <si>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</si>
  <si>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</si>
  <si>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</si>
  <si>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</si>
  <si>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</si>
  <si>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</si>
  <si>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</si>
  <si>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</si>
  <si>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</si>
  <si>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</si>
  <si>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</si>
  <si>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</si>
  <si>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</si>
  <si>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</si>
  <si>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</si>
  <si>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</si>
  <si>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</si>
  <si>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</si>
  <si>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311272411</t>
  </si>
  <si>
    <t>Zdivo nosné tl 375 mm z pórobetonových přesných hladkých tvárnic Ytong hmotnosti 400 kg/m3</t>
  </si>
  <si>
    <t>m3</t>
  </si>
  <si>
    <t>4</t>
  </si>
  <si>
    <t>-1202121488</t>
  </si>
  <si>
    <t>311351101</t>
  </si>
  <si>
    <t>Zřízení jednostranného bednění zdí nosných</t>
  </si>
  <si>
    <t>m2</t>
  </si>
  <si>
    <t>1858941788</t>
  </si>
  <si>
    <t>3</t>
  </si>
  <si>
    <t>311351102</t>
  </si>
  <si>
    <t>Odstranění jednostranného bednění zdí nosných</t>
  </si>
  <si>
    <t>1067036273</t>
  </si>
  <si>
    <t>349231821</t>
  </si>
  <si>
    <t>Přizdívka ostění s ozubem z tvárnic Ytong tl do 300 mm</t>
  </si>
  <si>
    <t>-831423474</t>
  </si>
  <si>
    <t>5</t>
  </si>
  <si>
    <t>611321111</t>
  </si>
  <si>
    <t>Vápenocementová omítka hrubá jednovrstvá zatřená vnitřních stropů rovných nanášená ručně</t>
  </si>
  <si>
    <t>332364880</t>
  </si>
  <si>
    <t>6</t>
  </si>
  <si>
    <t>612131101</t>
  </si>
  <si>
    <t>Cementový postřik vnitřních stěn nanášený celoplošně ručně</t>
  </si>
  <si>
    <t>1028011743</t>
  </si>
  <si>
    <t>7</t>
  </si>
  <si>
    <t>612131121</t>
  </si>
  <si>
    <t>Penetrace akrylát-silikonová vnitřních stěn nanášená ručně</t>
  </si>
  <si>
    <t>1711644788</t>
  </si>
  <si>
    <t>8</t>
  </si>
  <si>
    <t>612311131</t>
  </si>
  <si>
    <t>Potažení vnitřních stěn vápenným štukem tloušťky do 3 mm</t>
  </si>
  <si>
    <t>1508619002</t>
  </si>
  <si>
    <t>9</t>
  </si>
  <si>
    <t>612321111</t>
  </si>
  <si>
    <t>Vápenocementová omítka hrubá jednovrstvá zatřená vnitřních stěn nanášená ručně</t>
  </si>
  <si>
    <t>263560617</t>
  </si>
  <si>
    <t>10</t>
  </si>
  <si>
    <t>619995001</t>
  </si>
  <si>
    <t>Začištění omítek kolem oken, dveří, podlah nebo obkladů</t>
  </si>
  <si>
    <t>m</t>
  </si>
  <si>
    <t>1977607507</t>
  </si>
  <si>
    <t>11</t>
  </si>
  <si>
    <t>619999041</t>
  </si>
  <si>
    <t>Příplatek k úpravám povrchů za provádění prací ve stísněném prostoru</t>
  </si>
  <si>
    <t>-203412608</t>
  </si>
  <si>
    <t>12</t>
  </si>
  <si>
    <t>622142001</t>
  </si>
  <si>
    <t>Potažení vnějších stěn sklovláknitým pletivem vtlačeným do tenkovrstvé hmoty</t>
  </si>
  <si>
    <t>-242178877</t>
  </si>
  <si>
    <t>13</t>
  </si>
  <si>
    <t>631311134</t>
  </si>
  <si>
    <t>Mazanina tl do 240 mm z betonu prostého bez zvýšených nároků na prostředí tř. C 16/20</t>
  </si>
  <si>
    <t>-306644247</t>
  </si>
  <si>
    <t>14</t>
  </si>
  <si>
    <t>899203211</t>
  </si>
  <si>
    <t>Demontáž mříží včetně rámů hmotnosti přes 100 do 150 kg</t>
  </si>
  <si>
    <t>kus</t>
  </si>
  <si>
    <t>-262286268</t>
  </si>
  <si>
    <t>941111111</t>
  </si>
  <si>
    <t>Montáž lešení řadového trubkového lehkého s podlahami zatížení do 200 kg/m2 š do 0,9 m v do 10 m</t>
  </si>
  <si>
    <t>2121172967</t>
  </si>
  <si>
    <t>16</t>
  </si>
  <si>
    <t>941111211</t>
  </si>
  <si>
    <t>Příplatek k lešení řadovému trubkovému lehkému s podlahami š 0,9 m v 10 m za první a ZKD den použití</t>
  </si>
  <si>
    <t>1496950672</t>
  </si>
  <si>
    <t>17</t>
  </si>
  <si>
    <t>941111811</t>
  </si>
  <si>
    <t>Demontáž lešení řadového trubkového lehkého s podlahami zatížení do 200 kg/m2 š do 0,9 m v do 10 m</t>
  </si>
  <si>
    <t>-113452006</t>
  </si>
  <si>
    <t>18</t>
  </si>
  <si>
    <t>949101111</t>
  </si>
  <si>
    <t>Lešení pomocné pro objekty pozemních staveb s lešeňovou podlahou v do 1,9 m zatížení do 150 kg/m2</t>
  </si>
  <si>
    <t>-214230882</t>
  </si>
  <si>
    <t>19</t>
  </si>
  <si>
    <t>967041112</t>
  </si>
  <si>
    <t>Přisekání rovných ostění v betonu</t>
  </si>
  <si>
    <t>1999465098</t>
  </si>
  <si>
    <t>20</t>
  </si>
  <si>
    <t>968062375</t>
  </si>
  <si>
    <t>Vybourání dřevěných rámů oken zdvojených včetně křídel pl do 2 m2</t>
  </si>
  <si>
    <t>996290210</t>
  </si>
  <si>
    <t>968062376</t>
  </si>
  <si>
    <t>Vybourání dřevěných rámů oken zdvojených včetně křídel pl do 4 m2</t>
  </si>
  <si>
    <t>-732952405</t>
  </si>
  <si>
    <t>22</t>
  </si>
  <si>
    <t>997013217</t>
  </si>
  <si>
    <t>Vnitrostaveništní doprava suti a vybouraných hmot pro budovy v do 24 m ručně</t>
  </si>
  <si>
    <t>t</t>
  </si>
  <si>
    <t>-1269138680</t>
  </si>
  <si>
    <t>23</t>
  </si>
  <si>
    <t>997013219</t>
  </si>
  <si>
    <t>Příplatek k vnitrostaveništní dopravě suti a vybouraných hmot za zvětšenou dopravu suti ZKD 10 m</t>
  </si>
  <si>
    <t>-237053121</t>
  </si>
  <si>
    <t>24</t>
  </si>
  <si>
    <t>997013501</t>
  </si>
  <si>
    <t>Odvoz suti a vybouraných hmot na skládku nebo meziskládku do 1 km se složením</t>
  </si>
  <si>
    <t>-327203381</t>
  </si>
  <si>
    <t>25</t>
  </si>
  <si>
    <t>997013509</t>
  </si>
  <si>
    <t>Příplatek k odvozu suti a vybouraných hmot na skládku ZKD 1 km přes 1 km</t>
  </si>
  <si>
    <t>1283066532</t>
  </si>
  <si>
    <t>26</t>
  </si>
  <si>
    <t>997013831</t>
  </si>
  <si>
    <t>Poplatek za uložení stavebního směsného odpadu na skládce (skládkovné)</t>
  </si>
  <si>
    <t>-1284882834</t>
  </si>
  <si>
    <t>27</t>
  </si>
  <si>
    <t>997211612</t>
  </si>
  <si>
    <t>Nakládání vybouraných hmot na dopravní prostředky pro vodorovnou dopravu</t>
  </si>
  <si>
    <t>1686278400</t>
  </si>
  <si>
    <t>28</t>
  </si>
  <si>
    <t>998018003</t>
  </si>
  <si>
    <t>Přesun hmot ruční pro budovy v do 24 m</t>
  </si>
  <si>
    <t>715997960</t>
  </si>
  <si>
    <t>29</t>
  </si>
  <si>
    <t>711191011</t>
  </si>
  <si>
    <t>Provedení adhezního můstku na svislé ploše</t>
  </si>
  <si>
    <t>1116229476</t>
  </si>
  <si>
    <t>30</t>
  </si>
  <si>
    <t>M</t>
  </si>
  <si>
    <t>585812200</t>
  </si>
  <si>
    <t>můstek adhezní Supergrund D4 bal. 10 kg</t>
  </si>
  <si>
    <t>kg</t>
  </si>
  <si>
    <t>32</t>
  </si>
  <si>
    <t>171397086</t>
  </si>
  <si>
    <t>31</t>
  </si>
  <si>
    <t>998711103</t>
  </si>
  <si>
    <t>Přesun hmot tonážní pro izolace proti vodě, vlhkosti a plynům v objektech výšky do 60 m</t>
  </si>
  <si>
    <t>-917724627</t>
  </si>
  <si>
    <t>764002851</t>
  </si>
  <si>
    <t>Demontáž oplechování parapetů do suti</t>
  </si>
  <si>
    <t>-449036208</t>
  </si>
  <si>
    <t>33</t>
  </si>
  <si>
    <t>764206105</t>
  </si>
  <si>
    <t>Montáž oplechování rovných parapetů rš do 400 mm</t>
  </si>
  <si>
    <t>-24058317</t>
  </si>
  <si>
    <t>34</t>
  </si>
  <si>
    <t>138141830R</t>
  </si>
  <si>
    <t>plech hladký barva červenohnědá</t>
  </si>
  <si>
    <t>-979945506</t>
  </si>
  <si>
    <t>35</t>
  </si>
  <si>
    <t>998764103</t>
  </si>
  <si>
    <t>Přesun hmot tonážní pro konstrukce klempířské v objektech v do 24 m</t>
  </si>
  <si>
    <t>-545275306</t>
  </si>
  <si>
    <t>36</t>
  </si>
  <si>
    <t>766441822</t>
  </si>
  <si>
    <t>Demontáž parapetních desek dřevěných nebo plastových šířky přes 30 cm délky přes 1,0 m</t>
  </si>
  <si>
    <t>1267576627</t>
  </si>
  <si>
    <t>37</t>
  </si>
  <si>
    <t>766622131</t>
  </si>
  <si>
    <t>Montáž plastových oken plochy přes 1 m2 otevíravých výšky do 1,5 m s rámem do zdiva</t>
  </si>
  <si>
    <t>-506477135</t>
  </si>
  <si>
    <t>38</t>
  </si>
  <si>
    <t>611309780.O1</t>
  </si>
  <si>
    <t>okno tříkřídlové OS, O štulp, OS171x146 cm</t>
  </si>
  <si>
    <t>-1412202658</t>
  </si>
  <si>
    <t>39</t>
  </si>
  <si>
    <t>611309780.O2</t>
  </si>
  <si>
    <t>okno tříkřídlové sklopné pákový ovl., fix, sklopné pákový ovl. 171x146 cm</t>
  </si>
  <si>
    <t>-1281752137</t>
  </si>
  <si>
    <t>40</t>
  </si>
  <si>
    <t>611309780.O3</t>
  </si>
  <si>
    <t>okno tříkřídlové OS, fix, fix 171x146 cm</t>
  </si>
  <si>
    <t>300640365</t>
  </si>
  <si>
    <t>41</t>
  </si>
  <si>
    <t>611309780.O4</t>
  </si>
  <si>
    <t>okno tříkřídlové OS, O štulp OS171x146 cm střed zasklen PVC deskou+žaluzie 35x50cm</t>
  </si>
  <si>
    <t>1757902570</t>
  </si>
  <si>
    <t>42</t>
  </si>
  <si>
    <t>611309740.O5</t>
  </si>
  <si>
    <t>okno tříkřídlové otevíravé a sklápěcí 171x85 cm</t>
  </si>
  <si>
    <t>-1690155616</t>
  </si>
  <si>
    <t>43</t>
  </si>
  <si>
    <t>611309740.O6</t>
  </si>
  <si>
    <t>okno tříkřídlové otevíravé a sklápěcí 171x85 cm střed zasklen PVC deskou+žaluzie 35x50cm</t>
  </si>
  <si>
    <t>-1828795855</t>
  </si>
  <si>
    <t>44</t>
  </si>
  <si>
    <t>611309740.O7</t>
  </si>
  <si>
    <t>okno tříkřídlové sklopné pákový ovladač, O, O 171x85 cm</t>
  </si>
  <si>
    <t>885961990</t>
  </si>
  <si>
    <t>45</t>
  </si>
  <si>
    <t>766691911</t>
  </si>
  <si>
    <t>Vyvěšení nebo zavěšení dřevěných křídel oken pl do 1,5 m2</t>
  </si>
  <si>
    <t>221461609</t>
  </si>
  <si>
    <t>46</t>
  </si>
  <si>
    <t>766694123</t>
  </si>
  <si>
    <t>Montáž parapetních dřevěných nebo plastových šířky přes 30 cm délky do 2,6 m</t>
  </si>
  <si>
    <t>1084517375</t>
  </si>
  <si>
    <t>47</t>
  </si>
  <si>
    <t>607941070</t>
  </si>
  <si>
    <t>deska parapetní dřevotřísková vnitřní POSTFORMING 0,5 x 1 m</t>
  </si>
  <si>
    <t>-218955607</t>
  </si>
  <si>
    <t>48</t>
  </si>
  <si>
    <t>607941210</t>
  </si>
  <si>
    <t>koncovka PVC k parapetním deskám 600 mm</t>
  </si>
  <si>
    <t>553138018</t>
  </si>
  <si>
    <t>49</t>
  </si>
  <si>
    <t>998766103</t>
  </si>
  <si>
    <t>Přesun hmot tonážní pro konstrukce truhlářské v objektech v do 24 m</t>
  </si>
  <si>
    <t>-170200562</t>
  </si>
  <si>
    <t>50</t>
  </si>
  <si>
    <t>767662110</t>
  </si>
  <si>
    <t>Montáž mříží pevných šroubovaných</t>
  </si>
  <si>
    <t>1413274862</t>
  </si>
  <si>
    <t>51</t>
  </si>
  <si>
    <t>998767103</t>
  </si>
  <si>
    <t>Přesun hmot tonážní pro zámečnické konstrukce v objektech v do 24 m</t>
  </si>
  <si>
    <t>-1951084808</t>
  </si>
  <si>
    <t>52</t>
  </si>
  <si>
    <t>782112313</t>
  </si>
  <si>
    <t>Montáž obkladů stěn z nepravidelných řezaných desek z měkkého kamene do lepidla tl do 50 mm</t>
  </si>
  <si>
    <t>-1554400858</t>
  </si>
  <si>
    <t>53</t>
  </si>
  <si>
    <t>583846730</t>
  </si>
  <si>
    <t>nepravidelný kámen Pískovec P22/P1 obkl/dlaž. pr. 10-50 cm tl. 2-4 cm</t>
  </si>
  <si>
    <t>1042449921</t>
  </si>
  <si>
    <t>54</t>
  </si>
  <si>
    <t>784181123</t>
  </si>
  <si>
    <t>Hloubková jednonásobná penetrace podkladu v místnostech výšky do 5,00 m</t>
  </si>
  <si>
    <t>1507682538</t>
  </si>
  <si>
    <t>55</t>
  </si>
  <si>
    <t>784211113</t>
  </si>
  <si>
    <t>Dvojnásobné  bílé malby ze směsí za mokra velmi dobře otěruvzdorných v místnostech výšky do 5,00 m</t>
  </si>
  <si>
    <t>-192722490</t>
  </si>
  <si>
    <t>56</t>
  </si>
  <si>
    <t>786624121R</t>
  </si>
  <si>
    <t xml:space="preserve">Demontáž a zpětná montáž lamelové vertikální žaluzie </t>
  </si>
  <si>
    <t>ks</t>
  </si>
  <si>
    <t>-279480539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</si>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</sst>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166" fontId="28" fillId="0" borderId="16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center" vertical="center"/>
      <protection/>
    </xf>
    <xf numFmtId="49" fontId="34" fillId="0" borderId="24" xfId="0" applyNumberFormat="1" applyFont="1" applyBorder="1" applyAlignment="1" applyProtection="1">
      <alignment horizontal="left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167" fontId="34" fillId="0" borderId="24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4" fontId="34" fillId="3" borderId="24" xfId="0" applyNumberFormat="1" applyFont="1" applyFill="1" applyBorder="1" applyAlignment="1" applyProtection="1">
      <alignment vertical="center"/>
      <protection/>
    </xf>
    <xf numFmtId="4" fontId="34" fillId="0" borderId="2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1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R2" s="175" t="s">
        <v>8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89" t="s">
        <v>12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22"/>
      <c r="AS4" s="23" t="s">
        <v>13</v>
      </c>
      <c r="BE4" s="24" t="s">
        <v>14</v>
      </c>
      <c r="BS4" s="17" t="s">
        <v>15</v>
      </c>
    </row>
    <row r="5" spans="2:71" ht="14.45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211" t="s">
        <v>17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5"/>
      <c r="AQ5" s="22"/>
      <c r="BE5" s="209" t="s">
        <v>18</v>
      </c>
      <c r="BS5" s="17" t="s">
        <v>9</v>
      </c>
    </row>
    <row r="6" spans="2:71" ht="36.95" customHeight="1">
      <c r="B6" s="21"/>
      <c r="C6" s="25"/>
      <c r="D6" s="28" t="s">
        <v>19</v>
      </c>
      <c r="E6" s="25"/>
      <c r="F6" s="25"/>
      <c r="G6" s="25"/>
      <c r="H6" s="25"/>
      <c r="I6" s="25"/>
      <c r="J6" s="25"/>
      <c r="K6" s="213" t="s">
        <v>20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5"/>
      <c r="AQ6" s="22"/>
      <c r="BE6" s="210"/>
      <c r="BS6" s="17" t="s">
        <v>9</v>
      </c>
    </row>
    <row r="7" spans="2:71" ht="14.45" customHeight="1">
      <c r="B7" s="21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2"/>
      <c r="BE7" s="210"/>
      <c r="BS7" s="17" t="s">
        <v>9</v>
      </c>
    </row>
    <row r="8" spans="2:71" ht="14.45" customHeight="1">
      <c r="B8" s="21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2"/>
      <c r="BE8" s="210"/>
      <c r="BS8" s="17" t="s">
        <v>9</v>
      </c>
    </row>
    <row r="9" spans="2:71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210"/>
      <c r="BS9" s="17" t="s">
        <v>9</v>
      </c>
    </row>
    <row r="10" spans="2:71" ht="14.45" customHeight="1">
      <c r="B10" s="21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22</v>
      </c>
      <c r="AO10" s="25"/>
      <c r="AP10" s="25"/>
      <c r="AQ10" s="22"/>
      <c r="BE10" s="210"/>
      <c r="BS10" s="17" t="s">
        <v>9</v>
      </c>
    </row>
    <row r="11" spans="2:71" ht="18.4" customHeight="1">
      <c r="B11" s="21"/>
      <c r="C11" s="25"/>
      <c r="D11" s="25"/>
      <c r="E11" s="27" t="s">
        <v>25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30</v>
      </c>
      <c r="AL11" s="25"/>
      <c r="AM11" s="25"/>
      <c r="AN11" s="27" t="s">
        <v>22</v>
      </c>
      <c r="AO11" s="25"/>
      <c r="AP11" s="25"/>
      <c r="AQ11" s="22"/>
      <c r="BE11" s="210"/>
      <c r="BS11" s="17" t="s">
        <v>9</v>
      </c>
    </row>
    <row r="12" spans="2:71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210"/>
      <c r="BS12" s="17" t="s">
        <v>9</v>
      </c>
    </row>
    <row r="13" spans="2:71" ht="14.45" customHeight="1">
      <c r="B13" s="21"/>
      <c r="C13" s="25"/>
      <c r="D13" s="29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32</v>
      </c>
      <c r="AO13" s="25"/>
      <c r="AP13" s="25"/>
      <c r="AQ13" s="22"/>
      <c r="BE13" s="210"/>
      <c r="BS13" s="17" t="s">
        <v>9</v>
      </c>
    </row>
    <row r="14" spans="2:71" ht="15">
      <c r="B14" s="21"/>
      <c r="C14" s="25"/>
      <c r="D14" s="25"/>
      <c r="E14" s="214" t="s">
        <v>32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9" t="s">
        <v>30</v>
      </c>
      <c r="AL14" s="25"/>
      <c r="AM14" s="25"/>
      <c r="AN14" s="31" t="s">
        <v>32</v>
      </c>
      <c r="AO14" s="25"/>
      <c r="AP14" s="25"/>
      <c r="AQ14" s="22"/>
      <c r="BE14" s="210"/>
      <c r="BS14" s="17" t="s">
        <v>9</v>
      </c>
    </row>
    <row r="15" spans="2:71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210"/>
      <c r="BS15" s="17" t="s">
        <v>6</v>
      </c>
    </row>
    <row r="16" spans="2:71" ht="14.45" customHeight="1">
      <c r="B16" s="21"/>
      <c r="C16" s="25"/>
      <c r="D16" s="29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22</v>
      </c>
      <c r="AO16" s="25"/>
      <c r="AP16" s="25"/>
      <c r="AQ16" s="22"/>
      <c r="BE16" s="210"/>
      <c r="BS16" s="17" t="s">
        <v>6</v>
      </c>
    </row>
    <row r="17" spans="2:71" ht="18.4" customHeight="1">
      <c r="B17" s="21"/>
      <c r="C17" s="25"/>
      <c r="D17" s="25"/>
      <c r="E17" s="27" t="s">
        <v>25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30</v>
      </c>
      <c r="AL17" s="25"/>
      <c r="AM17" s="25"/>
      <c r="AN17" s="27" t="s">
        <v>22</v>
      </c>
      <c r="AO17" s="25"/>
      <c r="AP17" s="25"/>
      <c r="AQ17" s="22"/>
      <c r="BE17" s="210"/>
      <c r="BS17" s="17" t="s">
        <v>34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210"/>
      <c r="BS18" s="17" t="s">
        <v>9</v>
      </c>
    </row>
    <row r="19" spans="2:71" ht="14.45" customHeight="1">
      <c r="B19" s="21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22</v>
      </c>
      <c r="AO19" s="25"/>
      <c r="AP19" s="25"/>
      <c r="AQ19" s="22"/>
      <c r="BE19" s="210"/>
      <c r="BS19" s="17" t="s">
        <v>9</v>
      </c>
    </row>
    <row r="20" spans="2:57" ht="18.4" customHeight="1">
      <c r="B20" s="21"/>
      <c r="C20" s="25"/>
      <c r="D20" s="25"/>
      <c r="E20" s="27" t="s">
        <v>25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30</v>
      </c>
      <c r="AL20" s="25"/>
      <c r="AM20" s="25"/>
      <c r="AN20" s="27" t="s">
        <v>22</v>
      </c>
      <c r="AO20" s="25"/>
      <c r="AP20" s="25"/>
      <c r="AQ20" s="22"/>
      <c r="BE20" s="210"/>
    </row>
    <row r="21" spans="2:57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210"/>
    </row>
    <row r="22" spans="2:57" ht="15">
      <c r="B22" s="21"/>
      <c r="C22" s="25"/>
      <c r="D22" s="29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210"/>
    </row>
    <row r="23" spans="2:57" ht="22.5" customHeight="1">
      <c r="B23" s="21"/>
      <c r="C23" s="25"/>
      <c r="D23" s="25"/>
      <c r="E23" s="216" t="s">
        <v>22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5"/>
      <c r="AP23" s="25"/>
      <c r="AQ23" s="22"/>
      <c r="BE23" s="210"/>
    </row>
    <row r="24" spans="2:57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210"/>
    </row>
    <row r="25" spans="2:57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210"/>
    </row>
    <row r="26" spans="2:57" ht="14.45" customHeight="1">
      <c r="B26" s="21"/>
      <c r="C26" s="25"/>
      <c r="D26" s="33" t="s">
        <v>37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17">
        <f>ROUND(AG87,2)</f>
        <v>0</v>
      </c>
      <c r="AL26" s="212"/>
      <c r="AM26" s="212"/>
      <c r="AN26" s="212"/>
      <c r="AO26" s="212"/>
      <c r="AP26" s="25"/>
      <c r="AQ26" s="22"/>
      <c r="BE26" s="210"/>
    </row>
    <row r="27" spans="2:57" ht="14.45" customHeight="1">
      <c r="B27" s="21"/>
      <c r="C27" s="25"/>
      <c r="D27" s="33" t="s">
        <v>38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17">
        <f>ROUND(AG90,2)</f>
        <v>0</v>
      </c>
      <c r="AL27" s="217"/>
      <c r="AM27" s="217"/>
      <c r="AN27" s="217"/>
      <c r="AO27" s="217"/>
      <c r="AP27" s="25"/>
      <c r="AQ27" s="22"/>
      <c r="BE27" s="210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10"/>
    </row>
    <row r="29" spans="2:57" s="1" customFormat="1" ht="25.9" customHeight="1">
      <c r="B29" s="34"/>
      <c r="C29" s="35"/>
      <c r="D29" s="37" t="s">
        <v>39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8">
        <f>ROUND(AK26+AK27,2)</f>
        <v>0</v>
      </c>
      <c r="AL29" s="219"/>
      <c r="AM29" s="219"/>
      <c r="AN29" s="219"/>
      <c r="AO29" s="219"/>
      <c r="AP29" s="35"/>
      <c r="AQ29" s="36"/>
      <c r="BE29" s="210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10"/>
    </row>
    <row r="31" spans="2:57" s="2" customFormat="1" ht="14.45" customHeight="1">
      <c r="B31" s="39"/>
      <c r="C31" s="40"/>
      <c r="D31" s="41" t="s">
        <v>40</v>
      </c>
      <c r="E31" s="40"/>
      <c r="F31" s="41" t="s">
        <v>41</v>
      </c>
      <c r="G31" s="40"/>
      <c r="H31" s="40"/>
      <c r="I31" s="40"/>
      <c r="J31" s="40"/>
      <c r="K31" s="40"/>
      <c r="L31" s="200">
        <v>0.21</v>
      </c>
      <c r="M31" s="201"/>
      <c r="N31" s="201"/>
      <c r="O31" s="201"/>
      <c r="P31" s="40"/>
      <c r="Q31" s="40"/>
      <c r="R31" s="40"/>
      <c r="S31" s="40"/>
      <c r="T31" s="43" t="s">
        <v>42</v>
      </c>
      <c r="U31" s="40"/>
      <c r="V31" s="40"/>
      <c r="W31" s="202">
        <f>ROUND(AZ87+SUM(CD91:CD95),2)</f>
        <v>0</v>
      </c>
      <c r="X31" s="201"/>
      <c r="Y31" s="201"/>
      <c r="Z31" s="201"/>
      <c r="AA31" s="201"/>
      <c r="AB31" s="201"/>
      <c r="AC31" s="201"/>
      <c r="AD31" s="201"/>
      <c r="AE31" s="201"/>
      <c r="AF31" s="40"/>
      <c r="AG31" s="40"/>
      <c r="AH31" s="40"/>
      <c r="AI31" s="40"/>
      <c r="AJ31" s="40"/>
      <c r="AK31" s="202">
        <f>ROUND(AV87+SUM(BY91:BY95),2)</f>
        <v>0</v>
      </c>
      <c r="AL31" s="201"/>
      <c r="AM31" s="201"/>
      <c r="AN31" s="201"/>
      <c r="AO31" s="201"/>
      <c r="AP31" s="40"/>
      <c r="AQ31" s="44"/>
      <c r="BE31" s="210"/>
    </row>
    <row r="32" spans="2:57" s="2" customFormat="1" ht="14.45" customHeight="1">
      <c r="B32" s="39"/>
      <c r="C32" s="40"/>
      <c r="D32" s="40"/>
      <c r="E32" s="40"/>
      <c r="F32" s="41" t="s">
        <v>43</v>
      </c>
      <c r="G32" s="40"/>
      <c r="H32" s="40"/>
      <c r="I32" s="40"/>
      <c r="J32" s="40"/>
      <c r="K32" s="40"/>
      <c r="L32" s="200">
        <v>0.15</v>
      </c>
      <c r="M32" s="201"/>
      <c r="N32" s="201"/>
      <c r="O32" s="201"/>
      <c r="P32" s="40"/>
      <c r="Q32" s="40"/>
      <c r="R32" s="40"/>
      <c r="S32" s="40"/>
      <c r="T32" s="43" t="s">
        <v>42</v>
      </c>
      <c r="U32" s="40"/>
      <c r="V32" s="40"/>
      <c r="W32" s="202">
        <f>ROUND(BA87+SUM(CE91:CE95),2)</f>
        <v>0</v>
      </c>
      <c r="X32" s="201"/>
      <c r="Y32" s="201"/>
      <c r="Z32" s="201"/>
      <c r="AA32" s="201"/>
      <c r="AB32" s="201"/>
      <c r="AC32" s="201"/>
      <c r="AD32" s="201"/>
      <c r="AE32" s="201"/>
      <c r="AF32" s="40"/>
      <c r="AG32" s="40"/>
      <c r="AH32" s="40"/>
      <c r="AI32" s="40"/>
      <c r="AJ32" s="40"/>
      <c r="AK32" s="202">
        <f>ROUND(AW87+SUM(BZ91:BZ95),2)</f>
        <v>0</v>
      </c>
      <c r="AL32" s="201"/>
      <c r="AM32" s="201"/>
      <c r="AN32" s="201"/>
      <c r="AO32" s="201"/>
      <c r="AP32" s="40"/>
      <c r="AQ32" s="44"/>
      <c r="BE32" s="210"/>
    </row>
    <row r="33" spans="2:57" s="2" customFormat="1" ht="14.45" customHeight="1" hidden="1">
      <c r="B33" s="39"/>
      <c r="C33" s="40"/>
      <c r="D33" s="40"/>
      <c r="E33" s="40"/>
      <c r="F33" s="41" t="s">
        <v>44</v>
      </c>
      <c r="G33" s="40"/>
      <c r="H33" s="40"/>
      <c r="I33" s="40"/>
      <c r="J33" s="40"/>
      <c r="K33" s="40"/>
      <c r="L33" s="200">
        <v>0.21</v>
      </c>
      <c r="M33" s="201"/>
      <c r="N33" s="201"/>
      <c r="O33" s="201"/>
      <c r="P33" s="40"/>
      <c r="Q33" s="40"/>
      <c r="R33" s="40"/>
      <c r="S33" s="40"/>
      <c r="T33" s="43" t="s">
        <v>42</v>
      </c>
      <c r="U33" s="40"/>
      <c r="V33" s="40"/>
      <c r="W33" s="202">
        <f>ROUND(BB87+SUM(CF91:CF95),2)</f>
        <v>0</v>
      </c>
      <c r="X33" s="201"/>
      <c r="Y33" s="201"/>
      <c r="Z33" s="201"/>
      <c r="AA33" s="201"/>
      <c r="AB33" s="201"/>
      <c r="AC33" s="201"/>
      <c r="AD33" s="201"/>
      <c r="AE33" s="201"/>
      <c r="AF33" s="40"/>
      <c r="AG33" s="40"/>
      <c r="AH33" s="40"/>
      <c r="AI33" s="40"/>
      <c r="AJ33" s="40"/>
      <c r="AK33" s="202">
        <v>0</v>
      </c>
      <c r="AL33" s="201"/>
      <c r="AM33" s="201"/>
      <c r="AN33" s="201"/>
      <c r="AO33" s="201"/>
      <c r="AP33" s="40"/>
      <c r="AQ33" s="44"/>
      <c r="BE33" s="210"/>
    </row>
    <row r="34" spans="2:57" s="2" customFormat="1" ht="14.45" customHeight="1" hidden="1">
      <c r="B34" s="39"/>
      <c r="C34" s="40"/>
      <c r="D34" s="40"/>
      <c r="E34" s="40"/>
      <c r="F34" s="41" t="s">
        <v>45</v>
      </c>
      <c r="G34" s="40"/>
      <c r="H34" s="40"/>
      <c r="I34" s="40"/>
      <c r="J34" s="40"/>
      <c r="K34" s="40"/>
      <c r="L34" s="200">
        <v>0.15</v>
      </c>
      <c r="M34" s="201"/>
      <c r="N34" s="201"/>
      <c r="O34" s="201"/>
      <c r="P34" s="40"/>
      <c r="Q34" s="40"/>
      <c r="R34" s="40"/>
      <c r="S34" s="40"/>
      <c r="T34" s="43" t="s">
        <v>42</v>
      </c>
      <c r="U34" s="40"/>
      <c r="V34" s="40"/>
      <c r="W34" s="202">
        <f>ROUND(BC87+SUM(CG91:CG95),2)</f>
        <v>0</v>
      </c>
      <c r="X34" s="201"/>
      <c r="Y34" s="201"/>
      <c r="Z34" s="201"/>
      <c r="AA34" s="201"/>
      <c r="AB34" s="201"/>
      <c r="AC34" s="201"/>
      <c r="AD34" s="201"/>
      <c r="AE34" s="201"/>
      <c r="AF34" s="40"/>
      <c r="AG34" s="40"/>
      <c r="AH34" s="40"/>
      <c r="AI34" s="40"/>
      <c r="AJ34" s="40"/>
      <c r="AK34" s="202">
        <v>0</v>
      </c>
      <c r="AL34" s="201"/>
      <c r="AM34" s="201"/>
      <c r="AN34" s="201"/>
      <c r="AO34" s="201"/>
      <c r="AP34" s="40"/>
      <c r="AQ34" s="44"/>
      <c r="BE34" s="210"/>
    </row>
    <row r="35" spans="2:43" s="2" customFormat="1" ht="14.45" customHeight="1" hidden="1">
      <c r="B35" s="39"/>
      <c r="C35" s="40"/>
      <c r="D35" s="40"/>
      <c r="E35" s="40"/>
      <c r="F35" s="41" t="s">
        <v>46</v>
      </c>
      <c r="G35" s="40"/>
      <c r="H35" s="40"/>
      <c r="I35" s="40"/>
      <c r="J35" s="40"/>
      <c r="K35" s="40"/>
      <c r="L35" s="200">
        <v>0</v>
      </c>
      <c r="M35" s="201"/>
      <c r="N35" s="201"/>
      <c r="O35" s="201"/>
      <c r="P35" s="40"/>
      <c r="Q35" s="40"/>
      <c r="R35" s="40"/>
      <c r="S35" s="40"/>
      <c r="T35" s="43" t="s">
        <v>42</v>
      </c>
      <c r="U35" s="40"/>
      <c r="V35" s="40"/>
      <c r="W35" s="202">
        <f>ROUND(BD87+SUM(CH91:CH95),2)</f>
        <v>0</v>
      </c>
      <c r="X35" s="201"/>
      <c r="Y35" s="201"/>
      <c r="Z35" s="201"/>
      <c r="AA35" s="201"/>
      <c r="AB35" s="201"/>
      <c r="AC35" s="201"/>
      <c r="AD35" s="201"/>
      <c r="AE35" s="201"/>
      <c r="AF35" s="40"/>
      <c r="AG35" s="40"/>
      <c r="AH35" s="40"/>
      <c r="AI35" s="40"/>
      <c r="AJ35" s="40"/>
      <c r="AK35" s="202">
        <v>0</v>
      </c>
      <c r="AL35" s="201"/>
      <c r="AM35" s="201"/>
      <c r="AN35" s="201"/>
      <c r="AO35" s="201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48</v>
      </c>
      <c r="U37" s="47"/>
      <c r="V37" s="47"/>
      <c r="W37" s="47"/>
      <c r="X37" s="203" t="s">
        <v>49</v>
      </c>
      <c r="Y37" s="204"/>
      <c r="Z37" s="204"/>
      <c r="AA37" s="204"/>
      <c r="AB37" s="204"/>
      <c r="AC37" s="47"/>
      <c r="AD37" s="47"/>
      <c r="AE37" s="47"/>
      <c r="AF37" s="47"/>
      <c r="AG37" s="47"/>
      <c r="AH37" s="47"/>
      <c r="AI37" s="47"/>
      <c r="AJ37" s="47"/>
      <c r="AK37" s="205">
        <f>SUM(AK29:AK35)</f>
        <v>0</v>
      </c>
      <c r="AL37" s="204"/>
      <c r="AM37" s="204"/>
      <c r="AN37" s="204"/>
      <c r="AO37" s="206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43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43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43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43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43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43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43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43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43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5">
      <c r="B49" s="34"/>
      <c r="C49" s="35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51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3.5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3.5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3.5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3.5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3.5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3.5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3.5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5">
      <c r="B58" s="34"/>
      <c r="C58" s="35"/>
      <c r="D58" s="54" t="s">
        <v>52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53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52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53</v>
      </c>
      <c r="AN58" s="55"/>
      <c r="AO58" s="57"/>
      <c r="AP58" s="35"/>
      <c r="AQ58" s="36"/>
    </row>
    <row r="59" spans="2:43" ht="13.5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5">
      <c r="B60" s="34"/>
      <c r="C60" s="35"/>
      <c r="D60" s="49" t="s">
        <v>54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3.5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3.5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3.5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3.5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3.5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3.5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3.5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5">
      <c r="B69" s="34"/>
      <c r="C69" s="35"/>
      <c r="D69" s="54" t="s">
        <v>52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53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52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53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89" t="s">
        <v>56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2017-075Pel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1" t="str">
        <f>K6</f>
        <v>Magistrát města Děčín - zadání</v>
      </c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>12.06.2017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33</v>
      </c>
      <c r="AJ82" s="35"/>
      <c r="AK82" s="35"/>
      <c r="AL82" s="35"/>
      <c r="AM82" s="193" t="str">
        <f>IF(E17="","",E17)</f>
        <v xml:space="preserve"> </v>
      </c>
      <c r="AN82" s="193"/>
      <c r="AO82" s="193"/>
      <c r="AP82" s="193"/>
      <c r="AQ82" s="36"/>
      <c r="AS82" s="194" t="s">
        <v>57</v>
      </c>
      <c r="AT82" s="195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5">
      <c r="B83" s="34"/>
      <c r="C83" s="29" t="s">
        <v>31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35</v>
      </c>
      <c r="AJ83" s="35"/>
      <c r="AK83" s="35"/>
      <c r="AL83" s="35"/>
      <c r="AM83" s="193" t="str">
        <f>IF(E20="","",E20)</f>
        <v xml:space="preserve"> </v>
      </c>
      <c r="AN83" s="193"/>
      <c r="AO83" s="193"/>
      <c r="AP83" s="193"/>
      <c r="AQ83" s="36"/>
      <c r="AS83" s="196"/>
      <c r="AT83" s="197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8"/>
      <c r="AT84" s="199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181" t="s">
        <v>58</v>
      </c>
      <c r="D85" s="182"/>
      <c r="E85" s="182"/>
      <c r="F85" s="182"/>
      <c r="G85" s="182"/>
      <c r="H85" s="78"/>
      <c r="I85" s="183" t="s">
        <v>59</v>
      </c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3" t="s">
        <v>60</v>
      </c>
      <c r="AH85" s="182"/>
      <c r="AI85" s="182"/>
      <c r="AJ85" s="182"/>
      <c r="AK85" s="182"/>
      <c r="AL85" s="182"/>
      <c r="AM85" s="182"/>
      <c r="AN85" s="183" t="s">
        <v>61</v>
      </c>
      <c r="AO85" s="182"/>
      <c r="AP85" s="184"/>
      <c r="AQ85" s="36"/>
      <c r="AS85" s="79" t="s">
        <v>62</v>
      </c>
      <c r="AT85" s="80" t="s">
        <v>63</v>
      </c>
      <c r="AU85" s="80" t="s">
        <v>64</v>
      </c>
      <c r="AV85" s="80" t="s">
        <v>65</v>
      </c>
      <c r="AW85" s="80" t="s">
        <v>66</v>
      </c>
      <c r="AX85" s="80" t="s">
        <v>67</v>
      </c>
      <c r="AY85" s="80" t="s">
        <v>68</v>
      </c>
      <c r="AZ85" s="80" t="s">
        <v>69</v>
      </c>
      <c r="BA85" s="80" t="s">
        <v>70</v>
      </c>
      <c r="BB85" s="80" t="s">
        <v>71</v>
      </c>
      <c r="BC85" s="80" t="s">
        <v>72</v>
      </c>
      <c r="BD85" s="81" t="s">
        <v>73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3" t="s">
        <v>74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188">
        <f>ROUND(AG88,2)</f>
        <v>0</v>
      </c>
      <c r="AH87" s="188"/>
      <c r="AI87" s="188"/>
      <c r="AJ87" s="188"/>
      <c r="AK87" s="188"/>
      <c r="AL87" s="188"/>
      <c r="AM87" s="188"/>
      <c r="AN87" s="173">
        <f>SUM(AG87,AT87)</f>
        <v>0</v>
      </c>
      <c r="AO87" s="173"/>
      <c r="AP87" s="173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75</v>
      </c>
      <c r="BT87" s="89" t="s">
        <v>76</v>
      </c>
      <c r="BV87" s="89" t="s">
        <v>77</v>
      </c>
      <c r="BW87" s="89" t="s">
        <v>78</v>
      </c>
      <c r="BX87" s="89" t="s">
        <v>79</v>
      </c>
    </row>
    <row r="88" spans="1:76" s="5" customFormat="1" ht="37.5" customHeight="1">
      <c r="A88" s="90" t="s">
        <v>80</v>
      </c>
      <c r="B88" s="91"/>
      <c r="C88" s="92"/>
      <c r="D88" s="187" t="s">
        <v>17</v>
      </c>
      <c r="E88" s="187"/>
      <c r="F88" s="187"/>
      <c r="G88" s="187"/>
      <c r="H88" s="187"/>
      <c r="I88" s="93"/>
      <c r="J88" s="187" t="s">
        <v>20</v>
      </c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5">
        <f>'2017-075Pel - Magistrát m...'!M29</f>
        <v>0</v>
      </c>
      <c r="AH88" s="186"/>
      <c r="AI88" s="186"/>
      <c r="AJ88" s="186"/>
      <c r="AK88" s="186"/>
      <c r="AL88" s="186"/>
      <c r="AM88" s="186"/>
      <c r="AN88" s="185">
        <f>SUM(AG88,AT88)</f>
        <v>0</v>
      </c>
      <c r="AO88" s="186"/>
      <c r="AP88" s="186"/>
      <c r="AQ88" s="94"/>
      <c r="AS88" s="95">
        <f>'2017-075Pel - Magistrát m...'!M27</f>
        <v>0</v>
      </c>
      <c r="AT88" s="96">
        <f>ROUND(SUM(AV88:AW88),2)</f>
        <v>0</v>
      </c>
      <c r="AU88" s="97">
        <f>'2017-075Pel - Magistrát m...'!W128</f>
        <v>0</v>
      </c>
      <c r="AV88" s="96">
        <f>'2017-075Pel - Magistrát m...'!M31</f>
        <v>0</v>
      </c>
      <c r="AW88" s="96">
        <f>'2017-075Pel - Magistrát m...'!M32</f>
        <v>0</v>
      </c>
      <c r="AX88" s="96">
        <f>'2017-075Pel - Magistrát m...'!M33</f>
        <v>0</v>
      </c>
      <c r="AY88" s="96">
        <f>'2017-075Pel - Magistrát m...'!M34</f>
        <v>0</v>
      </c>
      <c r="AZ88" s="96">
        <f>'2017-075Pel - Magistrát m...'!H31</f>
        <v>0</v>
      </c>
      <c r="BA88" s="96">
        <f>'2017-075Pel - Magistrát m...'!H32</f>
        <v>0</v>
      </c>
      <c r="BB88" s="96">
        <f>'2017-075Pel - Magistrát m...'!H33</f>
        <v>0</v>
      </c>
      <c r="BC88" s="96">
        <f>'2017-075Pel - Magistrát m...'!H34</f>
        <v>0</v>
      </c>
      <c r="BD88" s="98">
        <f>'2017-075Pel - Magistrát m...'!H35</f>
        <v>0</v>
      </c>
      <c r="BT88" s="99" t="s">
        <v>81</v>
      </c>
      <c r="BU88" s="99" t="s">
        <v>82</v>
      </c>
      <c r="BV88" s="99" t="s">
        <v>77</v>
      </c>
      <c r="BW88" s="99" t="s">
        <v>78</v>
      </c>
      <c r="BX88" s="99" t="s">
        <v>79</v>
      </c>
    </row>
    <row r="89" spans="2:43" ht="13.5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2:48" s="1" customFormat="1" ht="30" customHeight="1">
      <c r="B90" s="34"/>
      <c r="C90" s="83" t="s">
        <v>83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173">
        <f>ROUND(SUM(AG91:AG94),2)</f>
        <v>0</v>
      </c>
      <c r="AH90" s="173"/>
      <c r="AI90" s="173"/>
      <c r="AJ90" s="173"/>
      <c r="AK90" s="173"/>
      <c r="AL90" s="173"/>
      <c r="AM90" s="173"/>
      <c r="AN90" s="173">
        <f>ROUND(SUM(AN91:AN94),2)</f>
        <v>0</v>
      </c>
      <c r="AO90" s="173"/>
      <c r="AP90" s="173"/>
      <c r="AQ90" s="36"/>
      <c r="AS90" s="79" t="s">
        <v>84</v>
      </c>
      <c r="AT90" s="80" t="s">
        <v>85</v>
      </c>
      <c r="AU90" s="80" t="s">
        <v>40</v>
      </c>
      <c r="AV90" s="81" t="s">
        <v>63</v>
      </c>
    </row>
    <row r="91" spans="2:89" s="1" customFormat="1" ht="19.9" customHeight="1">
      <c r="B91" s="34"/>
      <c r="C91" s="35"/>
      <c r="D91" s="100" t="s">
        <v>86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79">
        <f>ROUND(AG87*AS91,2)</f>
        <v>0</v>
      </c>
      <c r="AH91" s="180"/>
      <c r="AI91" s="180"/>
      <c r="AJ91" s="180"/>
      <c r="AK91" s="180"/>
      <c r="AL91" s="180"/>
      <c r="AM91" s="180"/>
      <c r="AN91" s="180">
        <f>ROUND(AG91+AV91,2)</f>
        <v>0</v>
      </c>
      <c r="AO91" s="180"/>
      <c r="AP91" s="180"/>
      <c r="AQ91" s="36"/>
      <c r="AS91" s="101">
        <v>0</v>
      </c>
      <c r="AT91" s="102" t="s">
        <v>87</v>
      </c>
      <c r="AU91" s="102" t="s">
        <v>41</v>
      </c>
      <c r="AV91" s="103">
        <f>ROUND(IF(AU91="základní",AG91*L31,IF(AU91="snížená",AG91*L32,0)),2)</f>
        <v>0</v>
      </c>
      <c r="BV91" s="17" t="s">
        <v>88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2:89" s="1" customFormat="1" ht="19.9" customHeight="1">
      <c r="B92" s="34"/>
      <c r="C92" s="35"/>
      <c r="D92" s="177" t="s">
        <v>89</v>
      </c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35"/>
      <c r="AD92" s="35"/>
      <c r="AE92" s="35"/>
      <c r="AF92" s="35"/>
      <c r="AG92" s="179">
        <f>AG87*AS92</f>
        <v>0</v>
      </c>
      <c r="AH92" s="180"/>
      <c r="AI92" s="180"/>
      <c r="AJ92" s="180"/>
      <c r="AK92" s="180"/>
      <c r="AL92" s="180"/>
      <c r="AM92" s="180"/>
      <c r="AN92" s="180">
        <f>AG92+AV92</f>
        <v>0</v>
      </c>
      <c r="AO92" s="180"/>
      <c r="AP92" s="180"/>
      <c r="AQ92" s="36"/>
      <c r="AS92" s="105">
        <v>0</v>
      </c>
      <c r="AT92" s="106" t="s">
        <v>87</v>
      </c>
      <c r="AU92" s="106" t="s">
        <v>41</v>
      </c>
      <c r="AV92" s="107">
        <f>ROUND(IF(AU92="nulová",0,IF(OR(AU92="základní",AU92="zákl. přenesená"),AG92*L31,AG92*L32)),2)</f>
        <v>0</v>
      </c>
      <c r="BV92" s="17" t="s">
        <v>90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/>
      </c>
    </row>
    <row r="93" spans="2:89" s="1" customFormat="1" ht="19.9" customHeight="1">
      <c r="B93" s="34"/>
      <c r="C93" s="35"/>
      <c r="D93" s="177" t="s">
        <v>89</v>
      </c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35"/>
      <c r="AD93" s="35"/>
      <c r="AE93" s="35"/>
      <c r="AF93" s="35"/>
      <c r="AG93" s="179">
        <f>AG87*AS93</f>
        <v>0</v>
      </c>
      <c r="AH93" s="180"/>
      <c r="AI93" s="180"/>
      <c r="AJ93" s="180"/>
      <c r="AK93" s="180"/>
      <c r="AL93" s="180"/>
      <c r="AM93" s="180"/>
      <c r="AN93" s="180">
        <f>AG93+AV93</f>
        <v>0</v>
      </c>
      <c r="AO93" s="180"/>
      <c r="AP93" s="180"/>
      <c r="AQ93" s="36"/>
      <c r="AS93" s="105">
        <v>0</v>
      </c>
      <c r="AT93" s="106" t="s">
        <v>87</v>
      </c>
      <c r="AU93" s="106" t="s">
        <v>41</v>
      </c>
      <c r="AV93" s="107">
        <f>ROUND(IF(AU93="nulová",0,IF(OR(AU93="základní",AU93="zákl. přenesená"),AG93*L31,AG93*L32)),2)</f>
        <v>0</v>
      </c>
      <c r="BV93" s="17" t="s">
        <v>90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/>
      </c>
    </row>
    <row r="94" spans="2:89" s="1" customFormat="1" ht="19.9" customHeight="1">
      <c r="B94" s="34"/>
      <c r="C94" s="35"/>
      <c r="D94" s="177" t="s">
        <v>89</v>
      </c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35"/>
      <c r="AD94" s="35"/>
      <c r="AE94" s="35"/>
      <c r="AF94" s="35"/>
      <c r="AG94" s="179">
        <f>AG87*AS94</f>
        <v>0</v>
      </c>
      <c r="AH94" s="180"/>
      <c r="AI94" s="180"/>
      <c r="AJ94" s="180"/>
      <c r="AK94" s="180"/>
      <c r="AL94" s="180"/>
      <c r="AM94" s="180"/>
      <c r="AN94" s="180">
        <f>AG94+AV94</f>
        <v>0</v>
      </c>
      <c r="AO94" s="180"/>
      <c r="AP94" s="180"/>
      <c r="AQ94" s="36"/>
      <c r="AS94" s="108">
        <v>0</v>
      </c>
      <c r="AT94" s="109" t="s">
        <v>87</v>
      </c>
      <c r="AU94" s="109" t="s">
        <v>41</v>
      </c>
      <c r="AV94" s="110">
        <f>ROUND(IF(AU94="nulová",0,IF(OR(AU94="základní",AU94="zákl. přenesená"),AG94*L31,AG94*L32)),2)</f>
        <v>0</v>
      </c>
      <c r="BV94" s="17" t="s">
        <v>90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11" t="s">
        <v>91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74">
        <f>ROUND(AG87+AG90,2)</f>
        <v>0</v>
      </c>
      <c r="AH96" s="174"/>
      <c r="AI96" s="174"/>
      <c r="AJ96" s="174"/>
      <c r="AK96" s="174"/>
      <c r="AL96" s="174"/>
      <c r="AM96" s="174"/>
      <c r="AN96" s="174">
        <f>AN87+AN90</f>
        <v>0</v>
      </c>
      <c r="AO96" s="174"/>
      <c r="AP96" s="174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password="CC35" sheet="1" objects="1" scenarios="1" formatCells="0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2017-075Pel - Magistrát m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1"/>
  <sheetViews>
    <sheetView showGridLines="0" workbookViewId="0" topLeftCell="A1">
      <pane ySplit="1" topLeftCell="A2" activePane="bottomLeft" state="frozen"/>
      <selection pane="bottomLeft" activeCell="L131" sqref="L131:M13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3"/>
      <c r="B1" s="11"/>
      <c r="C1" s="11"/>
      <c r="D1" s="12" t="s">
        <v>1</v>
      </c>
      <c r="E1" s="11"/>
      <c r="F1" s="13" t="s">
        <v>92</v>
      </c>
      <c r="G1" s="13"/>
      <c r="H1" s="222" t="s">
        <v>93</v>
      </c>
      <c r="I1" s="222"/>
      <c r="J1" s="222"/>
      <c r="K1" s="222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13"/>
      <c r="V1" s="1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07" t="s">
        <v>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S2" s="175" t="s">
        <v>8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T2" s="17" t="s">
        <v>78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2:46" ht="36.95" customHeight="1">
      <c r="B4" s="21"/>
      <c r="C4" s="189" t="s">
        <v>98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22"/>
      <c r="T4" s="23" t="s">
        <v>13</v>
      </c>
      <c r="AT4" s="17" t="s">
        <v>6</v>
      </c>
    </row>
    <row r="5" spans="2:18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s="1" customFormat="1" ht="32.85" customHeight="1">
      <c r="B6" s="34"/>
      <c r="C6" s="35"/>
      <c r="D6" s="28" t="s">
        <v>19</v>
      </c>
      <c r="E6" s="35"/>
      <c r="F6" s="213" t="s">
        <v>20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35"/>
      <c r="R6" s="36"/>
    </row>
    <row r="7" spans="2:18" s="1" customFormat="1" ht="14.45" customHeight="1">
      <c r="B7" s="34"/>
      <c r="C7" s="35"/>
      <c r="D7" s="29" t="s">
        <v>21</v>
      </c>
      <c r="E7" s="35"/>
      <c r="F7" s="27" t="s">
        <v>22</v>
      </c>
      <c r="G7" s="35"/>
      <c r="H7" s="35"/>
      <c r="I7" s="35"/>
      <c r="J7" s="35"/>
      <c r="K7" s="35"/>
      <c r="L7" s="35"/>
      <c r="M7" s="29" t="s">
        <v>23</v>
      </c>
      <c r="N7" s="35"/>
      <c r="O7" s="27" t="s">
        <v>22</v>
      </c>
      <c r="P7" s="35"/>
      <c r="Q7" s="35"/>
      <c r="R7" s="36"/>
    </row>
    <row r="8" spans="2:18" s="1" customFormat="1" ht="14.45" customHeight="1">
      <c r="B8" s="34"/>
      <c r="C8" s="35"/>
      <c r="D8" s="29" t="s">
        <v>24</v>
      </c>
      <c r="E8" s="35"/>
      <c r="F8" s="27" t="s">
        <v>25</v>
      </c>
      <c r="G8" s="35"/>
      <c r="H8" s="35"/>
      <c r="I8" s="35"/>
      <c r="J8" s="35"/>
      <c r="K8" s="35"/>
      <c r="L8" s="35"/>
      <c r="M8" s="29" t="s">
        <v>26</v>
      </c>
      <c r="N8" s="35"/>
      <c r="O8" s="254" t="str">
        <f>'Rekapitulace stavby'!AN8</f>
        <v>12.06.2017</v>
      </c>
      <c r="P8" s="240"/>
      <c r="Q8" s="35"/>
      <c r="R8" s="36"/>
    </row>
    <row r="9" spans="2:18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5" customHeight="1">
      <c r="B10" s="34"/>
      <c r="C10" s="35"/>
      <c r="D10" s="29" t="s">
        <v>28</v>
      </c>
      <c r="E10" s="35"/>
      <c r="F10" s="35"/>
      <c r="G10" s="35"/>
      <c r="H10" s="35"/>
      <c r="I10" s="35"/>
      <c r="J10" s="35"/>
      <c r="K10" s="35"/>
      <c r="L10" s="35"/>
      <c r="M10" s="29" t="s">
        <v>29</v>
      </c>
      <c r="N10" s="35"/>
      <c r="O10" s="211" t="str">
        <f>IF('Rekapitulace stavby'!AN10="","",'Rekapitulace stavby'!AN10)</f>
        <v/>
      </c>
      <c r="P10" s="211"/>
      <c r="Q10" s="35"/>
      <c r="R10" s="36"/>
    </row>
    <row r="11" spans="2:18" s="1" customFormat="1" ht="18" customHeight="1">
      <c r="B11" s="34"/>
      <c r="C11" s="35"/>
      <c r="D11" s="35"/>
      <c r="E11" s="27" t="str">
        <f>IF('Rekapitulace stavby'!E11="","",'Rekapitulace stavby'!E11)</f>
        <v xml:space="preserve"> </v>
      </c>
      <c r="F11" s="35"/>
      <c r="G11" s="35"/>
      <c r="H11" s="35"/>
      <c r="I11" s="35"/>
      <c r="J11" s="35"/>
      <c r="K11" s="35"/>
      <c r="L11" s="35"/>
      <c r="M11" s="29" t="s">
        <v>30</v>
      </c>
      <c r="N11" s="35"/>
      <c r="O11" s="211" t="str">
        <f>IF('Rekapitulace stavby'!AN11="","",'Rekapitulace stavby'!AN11)</f>
        <v/>
      </c>
      <c r="P11" s="211"/>
      <c r="Q11" s="35"/>
      <c r="R11" s="36"/>
    </row>
    <row r="12" spans="2:18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5" customHeight="1">
      <c r="B13" s="34"/>
      <c r="C13" s="35"/>
      <c r="D13" s="29" t="s">
        <v>31</v>
      </c>
      <c r="E13" s="35"/>
      <c r="F13" s="35"/>
      <c r="G13" s="35"/>
      <c r="H13" s="35"/>
      <c r="I13" s="35"/>
      <c r="J13" s="35"/>
      <c r="K13" s="35"/>
      <c r="L13" s="35"/>
      <c r="M13" s="29" t="s">
        <v>29</v>
      </c>
      <c r="N13" s="35"/>
      <c r="O13" s="255" t="str">
        <f>IF('Rekapitulace stavby'!AN13="","",'Rekapitulace stavby'!AN13)</f>
        <v>Vyplň údaj</v>
      </c>
      <c r="P13" s="211"/>
      <c r="Q13" s="35"/>
      <c r="R13" s="36"/>
    </row>
    <row r="14" spans="2:18" s="1" customFormat="1" ht="18" customHeight="1">
      <c r="B14" s="34"/>
      <c r="C14" s="35"/>
      <c r="D14" s="35"/>
      <c r="E14" s="255" t="str">
        <f>IF('Rekapitulace stavby'!E14="","",'Rekapitulace stavby'!E14)</f>
        <v>Vyplň údaj</v>
      </c>
      <c r="F14" s="256"/>
      <c r="G14" s="256"/>
      <c r="H14" s="256"/>
      <c r="I14" s="256"/>
      <c r="J14" s="256"/>
      <c r="K14" s="256"/>
      <c r="L14" s="256"/>
      <c r="M14" s="29" t="s">
        <v>30</v>
      </c>
      <c r="N14" s="35"/>
      <c r="O14" s="255" t="str">
        <f>IF('Rekapitulace stavby'!AN14="","",'Rekapitulace stavby'!AN14)</f>
        <v>Vyplň údaj</v>
      </c>
      <c r="P14" s="211"/>
      <c r="Q14" s="35"/>
      <c r="R14" s="36"/>
    </row>
    <row r="15" spans="2:18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5" customHeight="1">
      <c r="B16" s="34"/>
      <c r="C16" s="35"/>
      <c r="D16" s="29" t="s">
        <v>33</v>
      </c>
      <c r="E16" s="35"/>
      <c r="F16" s="35"/>
      <c r="G16" s="35"/>
      <c r="H16" s="35"/>
      <c r="I16" s="35"/>
      <c r="J16" s="35"/>
      <c r="K16" s="35"/>
      <c r="L16" s="35"/>
      <c r="M16" s="29" t="s">
        <v>29</v>
      </c>
      <c r="N16" s="35"/>
      <c r="O16" s="211" t="str">
        <f>IF('Rekapitulace stavby'!AN16="","",'Rekapitulace stavby'!AN16)</f>
        <v/>
      </c>
      <c r="P16" s="211"/>
      <c r="Q16" s="35"/>
      <c r="R16" s="36"/>
    </row>
    <row r="17" spans="2:18" s="1" customFormat="1" ht="18" customHeight="1">
      <c r="B17" s="34"/>
      <c r="C17" s="35"/>
      <c r="D17" s="35"/>
      <c r="E17" s="27" t="str">
        <f>IF('Rekapitulace stavby'!E17="","",'Rekapitulace stavby'!E17)</f>
        <v xml:space="preserve"> </v>
      </c>
      <c r="F17" s="35"/>
      <c r="G17" s="35"/>
      <c r="H17" s="35"/>
      <c r="I17" s="35"/>
      <c r="J17" s="35"/>
      <c r="K17" s="35"/>
      <c r="L17" s="35"/>
      <c r="M17" s="29" t="s">
        <v>30</v>
      </c>
      <c r="N17" s="35"/>
      <c r="O17" s="211" t="str">
        <f>IF('Rekapitulace stavby'!AN17="","",'Rekapitulace stavby'!AN17)</f>
        <v/>
      </c>
      <c r="P17" s="211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35</v>
      </c>
      <c r="E19" s="35"/>
      <c r="F19" s="35"/>
      <c r="G19" s="35"/>
      <c r="H19" s="35"/>
      <c r="I19" s="35"/>
      <c r="J19" s="35"/>
      <c r="K19" s="35"/>
      <c r="L19" s="35"/>
      <c r="M19" s="29" t="s">
        <v>29</v>
      </c>
      <c r="N19" s="35"/>
      <c r="O19" s="211" t="str">
        <f>IF('Rekapitulace stavby'!AN19="","",'Rekapitulace stavby'!AN19)</f>
        <v/>
      </c>
      <c r="P19" s="211"/>
      <c r="Q19" s="35"/>
      <c r="R19" s="36"/>
    </row>
    <row r="20" spans="2:18" s="1" customFormat="1" ht="18" customHeight="1">
      <c r="B20" s="34"/>
      <c r="C20" s="35"/>
      <c r="D20" s="35"/>
      <c r="E20" s="27" t="str">
        <f>IF('Rekapitulace stavby'!E20="","",'Rekapitulace stavby'!E20)</f>
        <v xml:space="preserve"> </v>
      </c>
      <c r="F20" s="35"/>
      <c r="G20" s="35"/>
      <c r="H20" s="35"/>
      <c r="I20" s="35"/>
      <c r="J20" s="35"/>
      <c r="K20" s="35"/>
      <c r="L20" s="35"/>
      <c r="M20" s="29" t="s">
        <v>30</v>
      </c>
      <c r="N20" s="35"/>
      <c r="O20" s="211" t="str">
        <f>IF('Rekapitulace stavby'!AN20="","",'Rekapitulace stavby'!AN20)</f>
        <v/>
      </c>
      <c r="P20" s="211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36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22.5" customHeight="1">
      <c r="B23" s="34"/>
      <c r="C23" s="35"/>
      <c r="D23" s="35"/>
      <c r="E23" s="216" t="s">
        <v>22</v>
      </c>
      <c r="F23" s="216"/>
      <c r="G23" s="216"/>
      <c r="H23" s="216"/>
      <c r="I23" s="216"/>
      <c r="J23" s="216"/>
      <c r="K23" s="216"/>
      <c r="L23" s="216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4" t="s">
        <v>99</v>
      </c>
      <c r="E26" s="35"/>
      <c r="F26" s="35"/>
      <c r="G26" s="35"/>
      <c r="H26" s="35"/>
      <c r="I26" s="35"/>
      <c r="J26" s="35"/>
      <c r="K26" s="35"/>
      <c r="L26" s="35"/>
      <c r="M26" s="217">
        <f>N87</f>
        <v>0</v>
      </c>
      <c r="N26" s="217"/>
      <c r="O26" s="217"/>
      <c r="P26" s="217"/>
      <c r="Q26" s="35"/>
      <c r="R26" s="36"/>
    </row>
    <row r="27" spans="2:18" s="1" customFormat="1" ht="14.45" customHeight="1">
      <c r="B27" s="34"/>
      <c r="C27" s="35"/>
      <c r="D27" s="33" t="s">
        <v>86</v>
      </c>
      <c r="E27" s="35"/>
      <c r="F27" s="35"/>
      <c r="G27" s="35"/>
      <c r="H27" s="35"/>
      <c r="I27" s="35"/>
      <c r="J27" s="35"/>
      <c r="K27" s="35"/>
      <c r="L27" s="35"/>
      <c r="M27" s="217">
        <f>N104</f>
        <v>0</v>
      </c>
      <c r="N27" s="217"/>
      <c r="O27" s="217"/>
      <c r="P27" s="217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5" t="s">
        <v>39</v>
      </c>
      <c r="E29" s="35"/>
      <c r="F29" s="35"/>
      <c r="G29" s="35"/>
      <c r="H29" s="35"/>
      <c r="I29" s="35"/>
      <c r="J29" s="35"/>
      <c r="K29" s="35"/>
      <c r="L29" s="35"/>
      <c r="M29" s="253">
        <f>ROUND(M26+M27,2)</f>
        <v>0</v>
      </c>
      <c r="N29" s="239"/>
      <c r="O29" s="239"/>
      <c r="P29" s="239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40</v>
      </c>
      <c r="E31" s="41" t="s">
        <v>41</v>
      </c>
      <c r="F31" s="42">
        <v>0.21</v>
      </c>
      <c r="G31" s="116" t="s">
        <v>42</v>
      </c>
      <c r="H31" s="250">
        <f>(SUM(BE104:BE111)+SUM(BE128:BE199))</f>
        <v>0</v>
      </c>
      <c r="I31" s="239"/>
      <c r="J31" s="239"/>
      <c r="K31" s="35"/>
      <c r="L31" s="35"/>
      <c r="M31" s="250">
        <f>ROUND((SUM(BE104:BE111)+SUM(BE128:BE199)),2)*F31</f>
        <v>0</v>
      </c>
      <c r="N31" s="239"/>
      <c r="O31" s="239"/>
      <c r="P31" s="239"/>
      <c r="Q31" s="35"/>
      <c r="R31" s="36"/>
    </row>
    <row r="32" spans="2:18" s="1" customFormat="1" ht="14.45" customHeight="1">
      <c r="B32" s="34"/>
      <c r="C32" s="35"/>
      <c r="D32" s="35"/>
      <c r="E32" s="41" t="s">
        <v>43</v>
      </c>
      <c r="F32" s="42">
        <v>0.15</v>
      </c>
      <c r="G32" s="116" t="s">
        <v>42</v>
      </c>
      <c r="H32" s="250">
        <f>(SUM(BF104:BF111)+SUM(BF128:BF199))</f>
        <v>0</v>
      </c>
      <c r="I32" s="239"/>
      <c r="J32" s="239"/>
      <c r="K32" s="35"/>
      <c r="L32" s="35"/>
      <c r="M32" s="250">
        <f>ROUND((SUM(BF104:BF111)+SUM(BF128:BF199)),2)*F32</f>
        <v>0</v>
      </c>
      <c r="N32" s="239"/>
      <c r="O32" s="239"/>
      <c r="P32" s="239"/>
      <c r="Q32" s="35"/>
      <c r="R32" s="36"/>
    </row>
    <row r="33" spans="2:18" s="1" customFormat="1" ht="14.45" customHeight="1" hidden="1">
      <c r="B33" s="34"/>
      <c r="C33" s="35"/>
      <c r="D33" s="35"/>
      <c r="E33" s="41" t="s">
        <v>44</v>
      </c>
      <c r="F33" s="42">
        <v>0.21</v>
      </c>
      <c r="G33" s="116" t="s">
        <v>42</v>
      </c>
      <c r="H33" s="250">
        <f>(SUM(BG104:BG111)+SUM(BG128:BG199))</f>
        <v>0</v>
      </c>
      <c r="I33" s="239"/>
      <c r="J33" s="239"/>
      <c r="K33" s="35"/>
      <c r="L33" s="35"/>
      <c r="M33" s="250">
        <v>0</v>
      </c>
      <c r="N33" s="239"/>
      <c r="O33" s="239"/>
      <c r="P33" s="23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45</v>
      </c>
      <c r="F34" s="42">
        <v>0.15</v>
      </c>
      <c r="G34" s="116" t="s">
        <v>42</v>
      </c>
      <c r="H34" s="250">
        <f>(SUM(BH104:BH111)+SUM(BH128:BH199))</f>
        <v>0</v>
      </c>
      <c r="I34" s="239"/>
      <c r="J34" s="239"/>
      <c r="K34" s="35"/>
      <c r="L34" s="35"/>
      <c r="M34" s="250">
        <v>0</v>
      </c>
      <c r="N34" s="239"/>
      <c r="O34" s="239"/>
      <c r="P34" s="23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46</v>
      </c>
      <c r="F35" s="42">
        <v>0</v>
      </c>
      <c r="G35" s="116" t="s">
        <v>42</v>
      </c>
      <c r="H35" s="250">
        <f>(SUM(BI104:BI111)+SUM(BI128:BI199))</f>
        <v>0</v>
      </c>
      <c r="I35" s="239"/>
      <c r="J35" s="239"/>
      <c r="K35" s="35"/>
      <c r="L35" s="35"/>
      <c r="M35" s="250">
        <v>0</v>
      </c>
      <c r="N35" s="239"/>
      <c r="O35" s="239"/>
      <c r="P35" s="239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12"/>
      <c r="D37" s="117" t="s">
        <v>47</v>
      </c>
      <c r="E37" s="78"/>
      <c r="F37" s="78"/>
      <c r="G37" s="118" t="s">
        <v>48</v>
      </c>
      <c r="H37" s="119" t="s">
        <v>49</v>
      </c>
      <c r="I37" s="78"/>
      <c r="J37" s="78"/>
      <c r="K37" s="78"/>
      <c r="L37" s="251">
        <f>SUM(M29:M35)</f>
        <v>0</v>
      </c>
      <c r="M37" s="251"/>
      <c r="N37" s="251"/>
      <c r="O37" s="251"/>
      <c r="P37" s="252"/>
      <c r="Q37" s="112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2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4"/>
      <c r="C76" s="189" t="s">
        <v>100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36"/>
      <c r="T76" s="123"/>
      <c r="U76" s="123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3"/>
      <c r="U77" s="123"/>
    </row>
    <row r="78" spans="2:21" s="1" customFormat="1" ht="36.95" customHeight="1">
      <c r="B78" s="34"/>
      <c r="C78" s="68" t="s">
        <v>19</v>
      </c>
      <c r="D78" s="35"/>
      <c r="E78" s="35"/>
      <c r="F78" s="191" t="str">
        <f>F6</f>
        <v>Magistrát města Děčín - zadání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5"/>
      <c r="R78" s="36"/>
      <c r="T78" s="123"/>
      <c r="U78" s="123"/>
    </row>
    <row r="79" spans="2:21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  <c r="T79" s="123"/>
      <c r="U79" s="123"/>
    </row>
    <row r="80" spans="2:21" s="1" customFormat="1" ht="18" customHeight="1">
      <c r="B80" s="34"/>
      <c r="C80" s="29" t="s">
        <v>24</v>
      </c>
      <c r="D80" s="35"/>
      <c r="E80" s="35"/>
      <c r="F80" s="27" t="str">
        <f>F8</f>
        <v xml:space="preserve"> </v>
      </c>
      <c r="G80" s="35"/>
      <c r="H80" s="35"/>
      <c r="I80" s="35"/>
      <c r="J80" s="35"/>
      <c r="K80" s="29" t="s">
        <v>26</v>
      </c>
      <c r="L80" s="35"/>
      <c r="M80" s="240" t="str">
        <f>IF(O8="","",O8)</f>
        <v>12.06.2017</v>
      </c>
      <c r="N80" s="240"/>
      <c r="O80" s="240"/>
      <c r="P80" s="240"/>
      <c r="Q80" s="35"/>
      <c r="R80" s="36"/>
      <c r="T80" s="123"/>
      <c r="U80" s="123"/>
    </row>
    <row r="81" spans="2:21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T81" s="123"/>
      <c r="U81" s="123"/>
    </row>
    <row r="82" spans="2:21" s="1" customFormat="1" ht="15">
      <c r="B82" s="34"/>
      <c r="C82" s="29" t="s">
        <v>28</v>
      </c>
      <c r="D82" s="35"/>
      <c r="E82" s="35"/>
      <c r="F82" s="27" t="str">
        <f>E11</f>
        <v xml:space="preserve"> </v>
      </c>
      <c r="G82" s="35"/>
      <c r="H82" s="35"/>
      <c r="I82" s="35"/>
      <c r="J82" s="35"/>
      <c r="K82" s="29" t="s">
        <v>33</v>
      </c>
      <c r="L82" s="35"/>
      <c r="M82" s="211" t="str">
        <f>E17</f>
        <v xml:space="preserve"> </v>
      </c>
      <c r="N82" s="211"/>
      <c r="O82" s="211"/>
      <c r="P82" s="211"/>
      <c r="Q82" s="211"/>
      <c r="R82" s="36"/>
      <c r="T82" s="123"/>
      <c r="U82" s="123"/>
    </row>
    <row r="83" spans="2:21" s="1" customFormat="1" ht="14.45" customHeight="1">
      <c r="B83" s="34"/>
      <c r="C83" s="29" t="s">
        <v>31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35</v>
      </c>
      <c r="L83" s="35"/>
      <c r="M83" s="211" t="str">
        <f>E20</f>
        <v xml:space="preserve"> </v>
      </c>
      <c r="N83" s="211"/>
      <c r="O83" s="211"/>
      <c r="P83" s="211"/>
      <c r="Q83" s="211"/>
      <c r="R83" s="36"/>
      <c r="T83" s="123"/>
      <c r="U83" s="123"/>
    </row>
    <row r="84" spans="2:21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T84" s="123"/>
      <c r="U84" s="123"/>
    </row>
    <row r="85" spans="2:21" s="1" customFormat="1" ht="29.25" customHeight="1">
      <c r="B85" s="34"/>
      <c r="C85" s="248" t="s">
        <v>101</v>
      </c>
      <c r="D85" s="249"/>
      <c r="E85" s="249"/>
      <c r="F85" s="249"/>
      <c r="G85" s="249"/>
      <c r="H85" s="112"/>
      <c r="I85" s="112"/>
      <c r="J85" s="112"/>
      <c r="K85" s="112"/>
      <c r="L85" s="112"/>
      <c r="M85" s="112"/>
      <c r="N85" s="248" t="s">
        <v>102</v>
      </c>
      <c r="O85" s="249"/>
      <c r="P85" s="249"/>
      <c r="Q85" s="249"/>
      <c r="R85" s="36"/>
      <c r="T85" s="123"/>
      <c r="U85" s="123"/>
    </row>
    <row r="86" spans="2:21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  <c r="T86" s="123"/>
      <c r="U86" s="123"/>
    </row>
    <row r="87" spans="2:47" s="1" customFormat="1" ht="29.25" customHeight="1">
      <c r="B87" s="34"/>
      <c r="C87" s="124" t="s">
        <v>103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173">
        <f>N128</f>
        <v>0</v>
      </c>
      <c r="O87" s="245"/>
      <c r="P87" s="245"/>
      <c r="Q87" s="245"/>
      <c r="R87" s="36"/>
      <c r="T87" s="123"/>
      <c r="U87" s="123"/>
      <c r="AU87" s="17" t="s">
        <v>104</v>
      </c>
    </row>
    <row r="88" spans="2:21" s="6" customFormat="1" ht="24.95" customHeight="1">
      <c r="B88" s="125"/>
      <c r="C88" s="126"/>
      <c r="D88" s="127" t="s">
        <v>105</v>
      </c>
      <c r="E88" s="126"/>
      <c r="F88" s="126"/>
      <c r="G88" s="126"/>
      <c r="H88" s="126"/>
      <c r="I88" s="126"/>
      <c r="J88" s="126"/>
      <c r="K88" s="126"/>
      <c r="L88" s="126"/>
      <c r="M88" s="126"/>
      <c r="N88" s="230">
        <f>N129</f>
        <v>0</v>
      </c>
      <c r="O88" s="247"/>
      <c r="P88" s="247"/>
      <c r="Q88" s="247"/>
      <c r="R88" s="128"/>
      <c r="T88" s="129"/>
      <c r="U88" s="129"/>
    </row>
    <row r="89" spans="2:21" s="7" customFormat="1" ht="19.9" customHeight="1">
      <c r="B89" s="130"/>
      <c r="C89" s="131"/>
      <c r="D89" s="100" t="s">
        <v>106</v>
      </c>
      <c r="E89" s="131"/>
      <c r="F89" s="131"/>
      <c r="G89" s="131"/>
      <c r="H89" s="131"/>
      <c r="I89" s="131"/>
      <c r="J89" s="131"/>
      <c r="K89" s="131"/>
      <c r="L89" s="131"/>
      <c r="M89" s="131"/>
      <c r="N89" s="180">
        <f>N130</f>
        <v>0</v>
      </c>
      <c r="O89" s="244"/>
      <c r="P89" s="244"/>
      <c r="Q89" s="244"/>
      <c r="R89" s="132"/>
      <c r="T89" s="133"/>
      <c r="U89" s="133"/>
    </row>
    <row r="90" spans="2:21" s="7" customFormat="1" ht="19.9" customHeight="1">
      <c r="B90" s="130"/>
      <c r="C90" s="131"/>
      <c r="D90" s="100" t="s">
        <v>107</v>
      </c>
      <c r="E90" s="131"/>
      <c r="F90" s="131"/>
      <c r="G90" s="131"/>
      <c r="H90" s="131"/>
      <c r="I90" s="131"/>
      <c r="J90" s="131"/>
      <c r="K90" s="131"/>
      <c r="L90" s="131"/>
      <c r="M90" s="131"/>
      <c r="N90" s="180">
        <f>N135</f>
        <v>0</v>
      </c>
      <c r="O90" s="244"/>
      <c r="P90" s="244"/>
      <c r="Q90" s="244"/>
      <c r="R90" s="132"/>
      <c r="T90" s="133"/>
      <c r="U90" s="133"/>
    </row>
    <row r="91" spans="2:21" s="7" customFormat="1" ht="19.9" customHeight="1">
      <c r="B91" s="130"/>
      <c r="C91" s="131"/>
      <c r="D91" s="100" t="s">
        <v>108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80">
        <f>N145</f>
        <v>0</v>
      </c>
      <c r="O91" s="244"/>
      <c r="P91" s="244"/>
      <c r="Q91" s="244"/>
      <c r="R91" s="132"/>
      <c r="T91" s="133"/>
      <c r="U91" s="133"/>
    </row>
    <row r="92" spans="2:21" s="7" customFormat="1" ht="19.9" customHeight="1">
      <c r="B92" s="130"/>
      <c r="C92" s="131"/>
      <c r="D92" s="100" t="s">
        <v>109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80">
        <f>N147</f>
        <v>0</v>
      </c>
      <c r="O92" s="244"/>
      <c r="P92" s="244"/>
      <c r="Q92" s="244"/>
      <c r="R92" s="132"/>
      <c r="T92" s="133"/>
      <c r="U92" s="133"/>
    </row>
    <row r="93" spans="2:21" s="7" customFormat="1" ht="19.9" customHeight="1">
      <c r="B93" s="130"/>
      <c r="C93" s="131"/>
      <c r="D93" s="100" t="s">
        <v>110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80">
        <f>N155</f>
        <v>0</v>
      </c>
      <c r="O93" s="244"/>
      <c r="P93" s="244"/>
      <c r="Q93" s="244"/>
      <c r="R93" s="132"/>
      <c r="T93" s="133"/>
      <c r="U93" s="133"/>
    </row>
    <row r="94" spans="2:21" s="7" customFormat="1" ht="19.9" customHeight="1">
      <c r="B94" s="130"/>
      <c r="C94" s="131"/>
      <c r="D94" s="100" t="s">
        <v>111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80">
        <f>N162</f>
        <v>0</v>
      </c>
      <c r="O94" s="244"/>
      <c r="P94" s="244"/>
      <c r="Q94" s="244"/>
      <c r="R94" s="132"/>
      <c r="T94" s="133"/>
      <c r="U94" s="133"/>
    </row>
    <row r="95" spans="2:21" s="6" customFormat="1" ht="24.95" customHeight="1">
      <c r="B95" s="125"/>
      <c r="C95" s="126"/>
      <c r="D95" s="127" t="s">
        <v>112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30">
        <f>N164</f>
        <v>0</v>
      </c>
      <c r="O95" s="247"/>
      <c r="P95" s="247"/>
      <c r="Q95" s="247"/>
      <c r="R95" s="128"/>
      <c r="T95" s="129"/>
      <c r="U95" s="129"/>
    </row>
    <row r="96" spans="2:21" s="7" customFormat="1" ht="19.9" customHeight="1">
      <c r="B96" s="130"/>
      <c r="C96" s="131"/>
      <c r="D96" s="100" t="s">
        <v>113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80">
        <f>N165</f>
        <v>0</v>
      </c>
      <c r="O96" s="244"/>
      <c r="P96" s="244"/>
      <c r="Q96" s="244"/>
      <c r="R96" s="132"/>
      <c r="T96" s="133"/>
      <c r="U96" s="133"/>
    </row>
    <row r="97" spans="2:21" s="7" customFormat="1" ht="19.9" customHeight="1">
      <c r="B97" s="130"/>
      <c r="C97" s="131"/>
      <c r="D97" s="100" t="s">
        <v>114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80">
        <f>N169</f>
        <v>0</v>
      </c>
      <c r="O97" s="244"/>
      <c r="P97" s="244"/>
      <c r="Q97" s="244"/>
      <c r="R97" s="132"/>
      <c r="T97" s="133"/>
      <c r="U97" s="133"/>
    </row>
    <row r="98" spans="2:21" s="7" customFormat="1" ht="19.9" customHeight="1">
      <c r="B98" s="130"/>
      <c r="C98" s="131"/>
      <c r="D98" s="100" t="s">
        <v>115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80">
        <f>N174</f>
        <v>0</v>
      </c>
      <c r="O98" s="244"/>
      <c r="P98" s="244"/>
      <c r="Q98" s="244"/>
      <c r="R98" s="132"/>
      <c r="T98" s="133"/>
      <c r="U98" s="133"/>
    </row>
    <row r="99" spans="2:21" s="7" customFormat="1" ht="19.9" customHeight="1">
      <c r="B99" s="130"/>
      <c r="C99" s="131"/>
      <c r="D99" s="100" t="s">
        <v>116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80">
        <f>N189</f>
        <v>0</v>
      </c>
      <c r="O99" s="244"/>
      <c r="P99" s="244"/>
      <c r="Q99" s="244"/>
      <c r="R99" s="132"/>
      <c r="T99" s="133"/>
      <c r="U99" s="133"/>
    </row>
    <row r="100" spans="2:21" s="7" customFormat="1" ht="19.9" customHeight="1">
      <c r="B100" s="130"/>
      <c r="C100" s="131"/>
      <c r="D100" s="100" t="s">
        <v>117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180">
        <f>N192</f>
        <v>0</v>
      </c>
      <c r="O100" s="244"/>
      <c r="P100" s="244"/>
      <c r="Q100" s="244"/>
      <c r="R100" s="132"/>
      <c r="T100" s="133"/>
      <c r="U100" s="133"/>
    </row>
    <row r="101" spans="2:21" s="7" customFormat="1" ht="19.9" customHeight="1">
      <c r="B101" s="130"/>
      <c r="C101" s="131"/>
      <c r="D101" s="100" t="s">
        <v>118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180">
        <f>N195</f>
        <v>0</v>
      </c>
      <c r="O101" s="244"/>
      <c r="P101" s="244"/>
      <c r="Q101" s="244"/>
      <c r="R101" s="132"/>
      <c r="T101" s="133"/>
      <c r="U101" s="133"/>
    </row>
    <row r="102" spans="2:21" s="7" customFormat="1" ht="19.9" customHeight="1">
      <c r="B102" s="130"/>
      <c r="C102" s="131"/>
      <c r="D102" s="100" t="s">
        <v>119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180">
        <f>N198</f>
        <v>0</v>
      </c>
      <c r="O102" s="244"/>
      <c r="P102" s="244"/>
      <c r="Q102" s="244"/>
      <c r="R102" s="132"/>
      <c r="T102" s="133"/>
      <c r="U102" s="133"/>
    </row>
    <row r="103" spans="2:21" s="1" customFormat="1" ht="21.7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T103" s="123"/>
      <c r="U103" s="123"/>
    </row>
    <row r="104" spans="2:21" s="1" customFormat="1" ht="29.25" customHeight="1">
      <c r="B104" s="34"/>
      <c r="C104" s="124" t="s">
        <v>120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245">
        <f>ROUND(N105+N106+N107+N108+N109+N110,2)</f>
        <v>0</v>
      </c>
      <c r="O104" s="246"/>
      <c r="P104" s="246"/>
      <c r="Q104" s="246"/>
      <c r="R104" s="36"/>
      <c r="T104" s="134"/>
      <c r="U104" s="135" t="s">
        <v>40</v>
      </c>
    </row>
    <row r="105" spans="2:65" s="1" customFormat="1" ht="18" customHeight="1">
      <c r="B105" s="34"/>
      <c r="C105" s="35"/>
      <c r="D105" s="177" t="s">
        <v>121</v>
      </c>
      <c r="E105" s="178"/>
      <c r="F105" s="178"/>
      <c r="G105" s="178"/>
      <c r="H105" s="178"/>
      <c r="I105" s="35"/>
      <c r="J105" s="35"/>
      <c r="K105" s="35"/>
      <c r="L105" s="35"/>
      <c r="M105" s="35"/>
      <c r="N105" s="179">
        <f>ROUND(N87*T105,2)</f>
        <v>0</v>
      </c>
      <c r="O105" s="180"/>
      <c r="P105" s="180"/>
      <c r="Q105" s="180"/>
      <c r="R105" s="36"/>
      <c r="S105" s="136"/>
      <c r="T105" s="137"/>
      <c r="U105" s="138" t="s">
        <v>41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0" t="s">
        <v>122</v>
      </c>
      <c r="AZ105" s="139"/>
      <c r="BA105" s="139"/>
      <c r="BB105" s="139"/>
      <c r="BC105" s="139"/>
      <c r="BD105" s="139"/>
      <c r="BE105" s="141">
        <f aca="true" t="shared" si="0" ref="BE105:BE110">IF(U105="základní",N105,0)</f>
        <v>0</v>
      </c>
      <c r="BF105" s="141">
        <f aca="true" t="shared" si="1" ref="BF105:BF110">IF(U105="snížená",N105,0)</f>
        <v>0</v>
      </c>
      <c r="BG105" s="141">
        <f aca="true" t="shared" si="2" ref="BG105:BG110">IF(U105="zákl. přenesená",N105,0)</f>
        <v>0</v>
      </c>
      <c r="BH105" s="141">
        <f aca="true" t="shared" si="3" ref="BH105:BH110">IF(U105="sníž. přenesená",N105,0)</f>
        <v>0</v>
      </c>
      <c r="BI105" s="141">
        <f aca="true" t="shared" si="4" ref="BI105:BI110">IF(U105="nulová",N105,0)</f>
        <v>0</v>
      </c>
      <c r="BJ105" s="140" t="s">
        <v>81</v>
      </c>
      <c r="BK105" s="139"/>
      <c r="BL105" s="139"/>
      <c r="BM105" s="139"/>
    </row>
    <row r="106" spans="2:65" s="1" customFormat="1" ht="18" customHeight="1">
      <c r="B106" s="34"/>
      <c r="C106" s="35"/>
      <c r="D106" s="177" t="s">
        <v>123</v>
      </c>
      <c r="E106" s="178"/>
      <c r="F106" s="178"/>
      <c r="G106" s="178"/>
      <c r="H106" s="178"/>
      <c r="I106" s="35"/>
      <c r="J106" s="35"/>
      <c r="K106" s="35"/>
      <c r="L106" s="35"/>
      <c r="M106" s="35"/>
      <c r="N106" s="179">
        <f>ROUND(N87*T106,2)</f>
        <v>0</v>
      </c>
      <c r="O106" s="180"/>
      <c r="P106" s="180"/>
      <c r="Q106" s="180"/>
      <c r="R106" s="36"/>
      <c r="S106" s="136"/>
      <c r="T106" s="137"/>
      <c r="U106" s="138" t="s">
        <v>41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0" t="s">
        <v>122</v>
      </c>
      <c r="AZ106" s="139"/>
      <c r="BA106" s="139"/>
      <c r="BB106" s="139"/>
      <c r="BC106" s="139"/>
      <c r="BD106" s="139"/>
      <c r="BE106" s="141">
        <f t="shared" si="0"/>
        <v>0</v>
      </c>
      <c r="BF106" s="141">
        <f t="shared" si="1"/>
        <v>0</v>
      </c>
      <c r="BG106" s="141">
        <f t="shared" si="2"/>
        <v>0</v>
      </c>
      <c r="BH106" s="141">
        <f t="shared" si="3"/>
        <v>0</v>
      </c>
      <c r="BI106" s="141">
        <f t="shared" si="4"/>
        <v>0</v>
      </c>
      <c r="BJ106" s="140" t="s">
        <v>81</v>
      </c>
      <c r="BK106" s="139"/>
      <c r="BL106" s="139"/>
      <c r="BM106" s="139"/>
    </row>
    <row r="107" spans="2:65" s="1" customFormat="1" ht="18" customHeight="1">
      <c r="B107" s="34"/>
      <c r="C107" s="35"/>
      <c r="D107" s="177" t="s">
        <v>124</v>
      </c>
      <c r="E107" s="178"/>
      <c r="F107" s="178"/>
      <c r="G107" s="178"/>
      <c r="H107" s="178"/>
      <c r="I107" s="35"/>
      <c r="J107" s="35"/>
      <c r="K107" s="35"/>
      <c r="L107" s="35"/>
      <c r="M107" s="35"/>
      <c r="N107" s="179">
        <f>ROUND(N87*T107,2)</f>
        <v>0</v>
      </c>
      <c r="O107" s="180"/>
      <c r="P107" s="180"/>
      <c r="Q107" s="180"/>
      <c r="R107" s="36"/>
      <c r="S107" s="136"/>
      <c r="T107" s="137"/>
      <c r="U107" s="138" t="s">
        <v>41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0" t="s">
        <v>122</v>
      </c>
      <c r="AZ107" s="139"/>
      <c r="BA107" s="139"/>
      <c r="BB107" s="139"/>
      <c r="BC107" s="139"/>
      <c r="BD107" s="139"/>
      <c r="BE107" s="141">
        <f t="shared" si="0"/>
        <v>0</v>
      </c>
      <c r="BF107" s="141">
        <f t="shared" si="1"/>
        <v>0</v>
      </c>
      <c r="BG107" s="141">
        <f t="shared" si="2"/>
        <v>0</v>
      </c>
      <c r="BH107" s="141">
        <f t="shared" si="3"/>
        <v>0</v>
      </c>
      <c r="BI107" s="141">
        <f t="shared" si="4"/>
        <v>0</v>
      </c>
      <c r="BJ107" s="140" t="s">
        <v>81</v>
      </c>
      <c r="BK107" s="139"/>
      <c r="BL107" s="139"/>
      <c r="BM107" s="139"/>
    </row>
    <row r="108" spans="2:65" s="1" customFormat="1" ht="18" customHeight="1">
      <c r="B108" s="34"/>
      <c r="C108" s="35"/>
      <c r="D108" s="177" t="s">
        <v>125</v>
      </c>
      <c r="E108" s="178"/>
      <c r="F108" s="178"/>
      <c r="G108" s="178"/>
      <c r="H108" s="178"/>
      <c r="I108" s="35"/>
      <c r="J108" s="35"/>
      <c r="K108" s="35"/>
      <c r="L108" s="35"/>
      <c r="M108" s="35"/>
      <c r="N108" s="179">
        <f>ROUND(N87*T108,2)</f>
        <v>0</v>
      </c>
      <c r="O108" s="180"/>
      <c r="P108" s="180"/>
      <c r="Q108" s="180"/>
      <c r="R108" s="36"/>
      <c r="S108" s="136"/>
      <c r="T108" s="137"/>
      <c r="U108" s="138" t="s">
        <v>41</v>
      </c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40" t="s">
        <v>122</v>
      </c>
      <c r="AZ108" s="139"/>
      <c r="BA108" s="139"/>
      <c r="BB108" s="139"/>
      <c r="BC108" s="139"/>
      <c r="BD108" s="139"/>
      <c r="BE108" s="141">
        <f t="shared" si="0"/>
        <v>0</v>
      </c>
      <c r="BF108" s="141">
        <f t="shared" si="1"/>
        <v>0</v>
      </c>
      <c r="BG108" s="141">
        <f t="shared" si="2"/>
        <v>0</v>
      </c>
      <c r="BH108" s="141">
        <f t="shared" si="3"/>
        <v>0</v>
      </c>
      <c r="BI108" s="141">
        <f t="shared" si="4"/>
        <v>0</v>
      </c>
      <c r="BJ108" s="140" t="s">
        <v>81</v>
      </c>
      <c r="BK108" s="139"/>
      <c r="BL108" s="139"/>
      <c r="BM108" s="139"/>
    </row>
    <row r="109" spans="2:65" s="1" customFormat="1" ht="18" customHeight="1">
      <c r="B109" s="34"/>
      <c r="C109" s="35"/>
      <c r="D109" s="177" t="s">
        <v>126</v>
      </c>
      <c r="E109" s="178"/>
      <c r="F109" s="178"/>
      <c r="G109" s="178"/>
      <c r="H109" s="178"/>
      <c r="I109" s="35"/>
      <c r="J109" s="35"/>
      <c r="K109" s="35"/>
      <c r="L109" s="35"/>
      <c r="M109" s="35"/>
      <c r="N109" s="179">
        <f>ROUND(N87*T109,2)</f>
        <v>0</v>
      </c>
      <c r="O109" s="180"/>
      <c r="P109" s="180"/>
      <c r="Q109" s="180"/>
      <c r="R109" s="36"/>
      <c r="S109" s="136"/>
      <c r="T109" s="137"/>
      <c r="U109" s="138" t="s">
        <v>41</v>
      </c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40" t="s">
        <v>122</v>
      </c>
      <c r="AZ109" s="139"/>
      <c r="BA109" s="139"/>
      <c r="BB109" s="139"/>
      <c r="BC109" s="139"/>
      <c r="BD109" s="139"/>
      <c r="BE109" s="141">
        <f t="shared" si="0"/>
        <v>0</v>
      </c>
      <c r="BF109" s="141">
        <f t="shared" si="1"/>
        <v>0</v>
      </c>
      <c r="BG109" s="141">
        <f t="shared" si="2"/>
        <v>0</v>
      </c>
      <c r="BH109" s="141">
        <f t="shared" si="3"/>
        <v>0</v>
      </c>
      <c r="BI109" s="141">
        <f t="shared" si="4"/>
        <v>0</v>
      </c>
      <c r="BJ109" s="140" t="s">
        <v>81</v>
      </c>
      <c r="BK109" s="139"/>
      <c r="BL109" s="139"/>
      <c r="BM109" s="139"/>
    </row>
    <row r="110" spans="2:65" s="1" customFormat="1" ht="18" customHeight="1">
      <c r="B110" s="34"/>
      <c r="C110" s="35"/>
      <c r="D110" s="100" t="s">
        <v>127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179">
        <f>ROUND(N87*T110,2)</f>
        <v>0</v>
      </c>
      <c r="O110" s="180"/>
      <c r="P110" s="180"/>
      <c r="Q110" s="180"/>
      <c r="R110" s="36"/>
      <c r="S110" s="136"/>
      <c r="T110" s="142"/>
      <c r="U110" s="143" t="s">
        <v>41</v>
      </c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40" t="s">
        <v>128</v>
      </c>
      <c r="AZ110" s="139"/>
      <c r="BA110" s="139"/>
      <c r="BB110" s="139"/>
      <c r="BC110" s="139"/>
      <c r="BD110" s="139"/>
      <c r="BE110" s="141">
        <f t="shared" si="0"/>
        <v>0</v>
      </c>
      <c r="BF110" s="141">
        <f t="shared" si="1"/>
        <v>0</v>
      </c>
      <c r="BG110" s="141">
        <f t="shared" si="2"/>
        <v>0</v>
      </c>
      <c r="BH110" s="141">
        <f t="shared" si="3"/>
        <v>0</v>
      </c>
      <c r="BI110" s="141">
        <f t="shared" si="4"/>
        <v>0</v>
      </c>
      <c r="BJ110" s="140" t="s">
        <v>81</v>
      </c>
      <c r="BK110" s="139"/>
      <c r="BL110" s="139"/>
      <c r="BM110" s="139"/>
    </row>
    <row r="111" spans="2:21" s="1" customFormat="1" ht="13.5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T111" s="123"/>
      <c r="U111" s="123"/>
    </row>
    <row r="112" spans="2:21" s="1" customFormat="1" ht="29.25" customHeight="1">
      <c r="B112" s="34"/>
      <c r="C112" s="111" t="s">
        <v>91</v>
      </c>
      <c r="D112" s="112"/>
      <c r="E112" s="112"/>
      <c r="F112" s="112"/>
      <c r="G112" s="112"/>
      <c r="H112" s="112"/>
      <c r="I112" s="112"/>
      <c r="J112" s="112"/>
      <c r="K112" s="112"/>
      <c r="L112" s="174">
        <f>ROUND(SUM(N87+N104),2)</f>
        <v>0</v>
      </c>
      <c r="M112" s="174"/>
      <c r="N112" s="174"/>
      <c r="O112" s="174"/>
      <c r="P112" s="174"/>
      <c r="Q112" s="174"/>
      <c r="R112" s="36"/>
      <c r="T112" s="123"/>
      <c r="U112" s="123"/>
    </row>
    <row r="113" spans="2:21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  <c r="T113" s="123"/>
      <c r="U113" s="123"/>
    </row>
    <row r="117" spans="2:18" s="1" customFormat="1" ht="6.95" customHeight="1"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3"/>
    </row>
    <row r="118" spans="2:18" s="1" customFormat="1" ht="36.95" customHeight="1">
      <c r="B118" s="34"/>
      <c r="C118" s="189" t="s">
        <v>129</v>
      </c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36"/>
    </row>
    <row r="119" spans="2:18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36.95" customHeight="1">
      <c r="B120" s="34"/>
      <c r="C120" s="68" t="s">
        <v>19</v>
      </c>
      <c r="D120" s="35"/>
      <c r="E120" s="35"/>
      <c r="F120" s="191" t="str">
        <f>F6</f>
        <v>Magistrát města Děčín - zadání</v>
      </c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35"/>
      <c r="R120" s="36"/>
    </row>
    <row r="121" spans="2:18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18" s="1" customFormat="1" ht="18" customHeight="1">
      <c r="B122" s="34"/>
      <c r="C122" s="29" t="s">
        <v>24</v>
      </c>
      <c r="D122" s="35"/>
      <c r="E122" s="35"/>
      <c r="F122" s="27" t="str">
        <f>F8</f>
        <v xml:space="preserve"> </v>
      </c>
      <c r="G122" s="35"/>
      <c r="H122" s="35"/>
      <c r="I122" s="35"/>
      <c r="J122" s="35"/>
      <c r="K122" s="29" t="s">
        <v>26</v>
      </c>
      <c r="L122" s="35"/>
      <c r="M122" s="240" t="str">
        <f>IF(O8="","",O8)</f>
        <v>12.06.2017</v>
      </c>
      <c r="N122" s="240"/>
      <c r="O122" s="240"/>
      <c r="P122" s="240"/>
      <c r="Q122" s="35"/>
      <c r="R122" s="36"/>
    </row>
    <row r="123" spans="2:18" s="1" customFormat="1" ht="6.9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18" s="1" customFormat="1" ht="15">
      <c r="B124" s="34"/>
      <c r="C124" s="29" t="s">
        <v>28</v>
      </c>
      <c r="D124" s="35"/>
      <c r="E124" s="35"/>
      <c r="F124" s="27" t="str">
        <f>E11</f>
        <v xml:space="preserve"> </v>
      </c>
      <c r="G124" s="35"/>
      <c r="H124" s="35"/>
      <c r="I124" s="35"/>
      <c r="J124" s="35"/>
      <c r="K124" s="29" t="s">
        <v>33</v>
      </c>
      <c r="L124" s="35"/>
      <c r="M124" s="211" t="str">
        <f>E17</f>
        <v xml:space="preserve"> </v>
      </c>
      <c r="N124" s="211"/>
      <c r="O124" s="211"/>
      <c r="P124" s="211"/>
      <c r="Q124" s="211"/>
      <c r="R124" s="36"/>
    </row>
    <row r="125" spans="2:18" s="1" customFormat="1" ht="14.45" customHeight="1">
      <c r="B125" s="34"/>
      <c r="C125" s="29" t="s">
        <v>31</v>
      </c>
      <c r="D125" s="35"/>
      <c r="E125" s="35"/>
      <c r="F125" s="27" t="str">
        <f>IF(E14="","",E14)</f>
        <v>Vyplň údaj</v>
      </c>
      <c r="G125" s="35"/>
      <c r="H125" s="35"/>
      <c r="I125" s="35"/>
      <c r="J125" s="35"/>
      <c r="K125" s="29" t="s">
        <v>35</v>
      </c>
      <c r="L125" s="35"/>
      <c r="M125" s="211" t="str">
        <f>E20</f>
        <v xml:space="preserve"> </v>
      </c>
      <c r="N125" s="211"/>
      <c r="O125" s="211"/>
      <c r="P125" s="211"/>
      <c r="Q125" s="211"/>
      <c r="R125" s="36"/>
    </row>
    <row r="126" spans="2:18" s="1" customFormat="1" ht="10.3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</row>
    <row r="127" spans="2:27" s="8" customFormat="1" ht="29.25" customHeight="1">
      <c r="B127" s="144"/>
      <c r="C127" s="145" t="s">
        <v>130</v>
      </c>
      <c r="D127" s="146" t="s">
        <v>131</v>
      </c>
      <c r="E127" s="146" t="s">
        <v>58</v>
      </c>
      <c r="F127" s="241" t="s">
        <v>132</v>
      </c>
      <c r="G127" s="241"/>
      <c r="H127" s="241"/>
      <c r="I127" s="241"/>
      <c r="J127" s="146" t="s">
        <v>133</v>
      </c>
      <c r="K127" s="146" t="s">
        <v>134</v>
      </c>
      <c r="L127" s="242" t="s">
        <v>135</v>
      </c>
      <c r="M127" s="242"/>
      <c r="N127" s="241" t="s">
        <v>102</v>
      </c>
      <c r="O127" s="241"/>
      <c r="P127" s="241"/>
      <c r="Q127" s="243"/>
      <c r="R127" s="147"/>
      <c r="T127" s="79" t="s">
        <v>136</v>
      </c>
      <c r="U127" s="80" t="s">
        <v>40</v>
      </c>
      <c r="V127" s="80" t="s">
        <v>137</v>
      </c>
      <c r="W127" s="80" t="s">
        <v>138</v>
      </c>
      <c r="X127" s="80" t="s">
        <v>139</v>
      </c>
      <c r="Y127" s="80" t="s">
        <v>140</v>
      </c>
      <c r="Z127" s="80" t="s">
        <v>141</v>
      </c>
      <c r="AA127" s="81" t="s">
        <v>142</v>
      </c>
    </row>
    <row r="128" spans="2:63" s="1" customFormat="1" ht="29.25" customHeight="1">
      <c r="B128" s="34"/>
      <c r="C128" s="83" t="s">
        <v>99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227">
        <f>BK128</f>
        <v>0</v>
      </c>
      <c r="O128" s="228"/>
      <c r="P128" s="228"/>
      <c r="Q128" s="228"/>
      <c r="R128" s="36"/>
      <c r="T128" s="82"/>
      <c r="U128" s="50"/>
      <c r="V128" s="50"/>
      <c r="W128" s="148">
        <f>W129+W164+W200</f>
        <v>0</v>
      </c>
      <c r="X128" s="50"/>
      <c r="Y128" s="148">
        <f>Y129+Y164+Y200</f>
        <v>95.10716339999999</v>
      </c>
      <c r="Z128" s="50"/>
      <c r="AA128" s="149">
        <f>AA129+AA164+AA200</f>
        <v>6.0285169000000005</v>
      </c>
      <c r="AT128" s="17" t="s">
        <v>75</v>
      </c>
      <c r="AU128" s="17" t="s">
        <v>104</v>
      </c>
      <c r="BK128" s="150">
        <f>BK129+BK164+BK200</f>
        <v>0</v>
      </c>
    </row>
    <row r="129" spans="2:63" s="9" customFormat="1" ht="37.35" customHeight="1">
      <c r="B129" s="151"/>
      <c r="C129" s="152"/>
      <c r="D129" s="153" t="s">
        <v>105</v>
      </c>
      <c r="E129" s="153"/>
      <c r="F129" s="153"/>
      <c r="G129" s="153"/>
      <c r="H129" s="153"/>
      <c r="I129" s="153"/>
      <c r="J129" s="153"/>
      <c r="K129" s="153"/>
      <c r="L129" s="153"/>
      <c r="M129" s="153"/>
      <c r="N129" s="229">
        <f>BK129</f>
        <v>0</v>
      </c>
      <c r="O129" s="230"/>
      <c r="P129" s="230"/>
      <c r="Q129" s="230"/>
      <c r="R129" s="154"/>
      <c r="T129" s="155"/>
      <c r="U129" s="152"/>
      <c r="V129" s="152"/>
      <c r="W129" s="156">
        <f>W130+W135+W145+W147+W155+W162</f>
        <v>0</v>
      </c>
      <c r="X129" s="152"/>
      <c r="Y129" s="156">
        <f>Y130+Y135+Y145+Y147+Y155+Y162</f>
        <v>61.59666681</v>
      </c>
      <c r="Z129" s="152"/>
      <c r="AA129" s="157">
        <f>AA130+AA135+AA145+AA147+AA155+AA162</f>
        <v>5.24047</v>
      </c>
      <c r="AR129" s="158" t="s">
        <v>81</v>
      </c>
      <c r="AT129" s="159" t="s">
        <v>75</v>
      </c>
      <c r="AU129" s="159" t="s">
        <v>76</v>
      </c>
      <c r="AY129" s="158" t="s">
        <v>143</v>
      </c>
      <c r="BK129" s="160">
        <f>BK130+BK135+BK145+BK147+BK155+BK162</f>
        <v>0</v>
      </c>
    </row>
    <row r="130" spans="2:63" s="9" customFormat="1" ht="19.9" customHeight="1">
      <c r="B130" s="151"/>
      <c r="C130" s="152"/>
      <c r="D130" s="161" t="s">
        <v>106</v>
      </c>
      <c r="E130" s="161"/>
      <c r="F130" s="161"/>
      <c r="G130" s="161"/>
      <c r="H130" s="161"/>
      <c r="I130" s="161"/>
      <c r="J130" s="161"/>
      <c r="K130" s="161"/>
      <c r="L130" s="161"/>
      <c r="M130" s="161"/>
      <c r="N130" s="231">
        <f>BK130</f>
        <v>0</v>
      </c>
      <c r="O130" s="232"/>
      <c r="P130" s="232"/>
      <c r="Q130" s="232"/>
      <c r="R130" s="154"/>
      <c r="T130" s="155"/>
      <c r="U130" s="152"/>
      <c r="V130" s="152"/>
      <c r="W130" s="156">
        <f>SUM(W131:W134)</f>
        <v>0</v>
      </c>
      <c r="X130" s="152"/>
      <c r="Y130" s="156">
        <f>SUM(Y131:Y134)</f>
        <v>26.54243972</v>
      </c>
      <c r="Z130" s="152"/>
      <c r="AA130" s="157">
        <f>SUM(AA131:AA134)</f>
        <v>0</v>
      </c>
      <c r="AR130" s="158" t="s">
        <v>81</v>
      </c>
      <c r="AT130" s="159" t="s">
        <v>75</v>
      </c>
      <c r="AU130" s="159" t="s">
        <v>81</v>
      </c>
      <c r="AY130" s="158" t="s">
        <v>143</v>
      </c>
      <c r="BK130" s="160">
        <f>SUM(BK131:BK134)</f>
        <v>0</v>
      </c>
    </row>
    <row r="131" spans="2:65" s="1" customFormat="1" ht="44.25" customHeight="1">
      <c r="B131" s="34"/>
      <c r="C131" s="162" t="s">
        <v>81</v>
      </c>
      <c r="D131" s="162" t="s">
        <v>144</v>
      </c>
      <c r="E131" s="163" t="s">
        <v>145</v>
      </c>
      <c r="F131" s="223" t="s">
        <v>146</v>
      </c>
      <c r="G131" s="223"/>
      <c r="H131" s="223"/>
      <c r="I131" s="223"/>
      <c r="J131" s="164" t="s">
        <v>147</v>
      </c>
      <c r="K131" s="165">
        <v>3.296</v>
      </c>
      <c r="L131" s="224">
        <v>0</v>
      </c>
      <c r="M131" s="225"/>
      <c r="N131" s="226">
        <f>ROUND(L131*K131,2)</f>
        <v>0</v>
      </c>
      <c r="O131" s="226"/>
      <c r="P131" s="226"/>
      <c r="Q131" s="226"/>
      <c r="R131" s="36"/>
      <c r="T131" s="166" t="s">
        <v>22</v>
      </c>
      <c r="U131" s="43" t="s">
        <v>41</v>
      </c>
      <c r="V131" s="35"/>
      <c r="W131" s="167">
        <f>V131*K131</f>
        <v>0</v>
      </c>
      <c r="X131" s="167">
        <v>0.56423</v>
      </c>
      <c r="Y131" s="167">
        <f>X131*K131</f>
        <v>1.85970208</v>
      </c>
      <c r="Z131" s="167">
        <v>0</v>
      </c>
      <c r="AA131" s="168">
        <f>Z131*K131</f>
        <v>0</v>
      </c>
      <c r="AR131" s="17" t="s">
        <v>148</v>
      </c>
      <c r="AT131" s="17" t="s">
        <v>144</v>
      </c>
      <c r="AU131" s="17" t="s">
        <v>97</v>
      </c>
      <c r="AY131" s="17" t="s">
        <v>143</v>
      </c>
      <c r="BE131" s="104">
        <f>IF(U131="základní",N131,0)</f>
        <v>0</v>
      </c>
      <c r="BF131" s="104">
        <f>IF(U131="snížená",N131,0)</f>
        <v>0</v>
      </c>
      <c r="BG131" s="104">
        <f>IF(U131="zákl. přenesená",N131,0)</f>
        <v>0</v>
      </c>
      <c r="BH131" s="104">
        <f>IF(U131="sníž. přenesená",N131,0)</f>
        <v>0</v>
      </c>
      <c r="BI131" s="104">
        <f>IF(U131="nulová",N131,0)</f>
        <v>0</v>
      </c>
      <c r="BJ131" s="17" t="s">
        <v>81</v>
      </c>
      <c r="BK131" s="104">
        <f>ROUND(L131*K131,2)</f>
        <v>0</v>
      </c>
      <c r="BL131" s="17" t="s">
        <v>148</v>
      </c>
      <c r="BM131" s="17" t="s">
        <v>149</v>
      </c>
    </row>
    <row r="132" spans="2:65" s="1" customFormat="1" ht="22.5" customHeight="1">
      <c r="B132" s="34"/>
      <c r="C132" s="162" t="s">
        <v>97</v>
      </c>
      <c r="D132" s="162" t="s">
        <v>144</v>
      </c>
      <c r="E132" s="163" t="s">
        <v>150</v>
      </c>
      <c r="F132" s="223" t="s">
        <v>151</v>
      </c>
      <c r="G132" s="223"/>
      <c r="H132" s="223"/>
      <c r="I132" s="223"/>
      <c r="J132" s="164" t="s">
        <v>152</v>
      </c>
      <c r="K132" s="165">
        <v>18.7</v>
      </c>
      <c r="L132" s="224">
        <v>0</v>
      </c>
      <c r="M132" s="225"/>
      <c r="N132" s="226">
        <f>ROUND(L132*K132,2)</f>
        <v>0</v>
      </c>
      <c r="O132" s="226"/>
      <c r="P132" s="226"/>
      <c r="Q132" s="226"/>
      <c r="R132" s="36"/>
      <c r="T132" s="166" t="s">
        <v>22</v>
      </c>
      <c r="U132" s="43" t="s">
        <v>41</v>
      </c>
      <c r="V132" s="35"/>
      <c r="W132" s="167">
        <f>V132*K132</f>
        <v>0</v>
      </c>
      <c r="X132" s="167">
        <v>0.00187</v>
      </c>
      <c r="Y132" s="167">
        <f>X132*K132</f>
        <v>0.034969</v>
      </c>
      <c r="Z132" s="167">
        <v>0</v>
      </c>
      <c r="AA132" s="168">
        <f>Z132*K132</f>
        <v>0</v>
      </c>
      <c r="AR132" s="17" t="s">
        <v>148</v>
      </c>
      <c r="AT132" s="17" t="s">
        <v>144</v>
      </c>
      <c r="AU132" s="17" t="s">
        <v>97</v>
      </c>
      <c r="AY132" s="17" t="s">
        <v>143</v>
      </c>
      <c r="BE132" s="104">
        <f>IF(U132="základní",N132,0)</f>
        <v>0</v>
      </c>
      <c r="BF132" s="104">
        <f>IF(U132="snížená",N132,0)</f>
        <v>0</v>
      </c>
      <c r="BG132" s="104">
        <f>IF(U132="zákl. přenesená",N132,0)</f>
        <v>0</v>
      </c>
      <c r="BH132" s="104">
        <f>IF(U132="sníž. přenesená",N132,0)</f>
        <v>0</v>
      </c>
      <c r="BI132" s="104">
        <f>IF(U132="nulová",N132,0)</f>
        <v>0</v>
      </c>
      <c r="BJ132" s="17" t="s">
        <v>81</v>
      </c>
      <c r="BK132" s="104">
        <f>ROUND(L132*K132,2)</f>
        <v>0</v>
      </c>
      <c r="BL132" s="17" t="s">
        <v>148</v>
      </c>
      <c r="BM132" s="17" t="s">
        <v>153</v>
      </c>
    </row>
    <row r="133" spans="2:65" s="1" customFormat="1" ht="22.5" customHeight="1">
      <c r="B133" s="34"/>
      <c r="C133" s="162" t="s">
        <v>154</v>
      </c>
      <c r="D133" s="162" t="s">
        <v>144</v>
      </c>
      <c r="E133" s="163" t="s">
        <v>155</v>
      </c>
      <c r="F133" s="223" t="s">
        <v>156</v>
      </c>
      <c r="G133" s="223"/>
      <c r="H133" s="223"/>
      <c r="I133" s="223"/>
      <c r="J133" s="164" t="s">
        <v>152</v>
      </c>
      <c r="K133" s="165">
        <v>18.7</v>
      </c>
      <c r="L133" s="224">
        <v>0</v>
      </c>
      <c r="M133" s="225"/>
      <c r="N133" s="226">
        <f>ROUND(L133*K133,2)</f>
        <v>0</v>
      </c>
      <c r="O133" s="226"/>
      <c r="P133" s="226"/>
      <c r="Q133" s="226"/>
      <c r="R133" s="36"/>
      <c r="T133" s="166" t="s">
        <v>22</v>
      </c>
      <c r="U133" s="43" t="s">
        <v>41</v>
      </c>
      <c r="V133" s="35"/>
      <c r="W133" s="167">
        <f>V133*K133</f>
        <v>0</v>
      </c>
      <c r="X133" s="167">
        <v>0</v>
      </c>
      <c r="Y133" s="167">
        <f>X133*K133</f>
        <v>0</v>
      </c>
      <c r="Z133" s="167">
        <v>0</v>
      </c>
      <c r="AA133" s="168">
        <f>Z133*K133</f>
        <v>0</v>
      </c>
      <c r="AR133" s="17" t="s">
        <v>148</v>
      </c>
      <c r="AT133" s="17" t="s">
        <v>144</v>
      </c>
      <c r="AU133" s="17" t="s">
        <v>97</v>
      </c>
      <c r="AY133" s="17" t="s">
        <v>143</v>
      </c>
      <c r="BE133" s="104">
        <f>IF(U133="základní",N133,0)</f>
        <v>0</v>
      </c>
      <c r="BF133" s="104">
        <f>IF(U133="snížená",N133,0)</f>
        <v>0</v>
      </c>
      <c r="BG133" s="104">
        <f>IF(U133="zákl. přenesená",N133,0)</f>
        <v>0</v>
      </c>
      <c r="BH133" s="104">
        <f>IF(U133="sníž. přenesená",N133,0)</f>
        <v>0</v>
      </c>
      <c r="BI133" s="104">
        <f>IF(U133="nulová",N133,0)</f>
        <v>0</v>
      </c>
      <c r="BJ133" s="17" t="s">
        <v>81</v>
      </c>
      <c r="BK133" s="104">
        <f>ROUND(L133*K133,2)</f>
        <v>0</v>
      </c>
      <c r="BL133" s="17" t="s">
        <v>148</v>
      </c>
      <c r="BM133" s="17" t="s">
        <v>157</v>
      </c>
    </row>
    <row r="134" spans="2:65" s="1" customFormat="1" ht="31.5" customHeight="1">
      <c r="B134" s="34"/>
      <c r="C134" s="162" t="s">
        <v>148</v>
      </c>
      <c r="D134" s="162" t="s">
        <v>144</v>
      </c>
      <c r="E134" s="163" t="s">
        <v>158</v>
      </c>
      <c r="F134" s="223" t="s">
        <v>159</v>
      </c>
      <c r="G134" s="223"/>
      <c r="H134" s="223"/>
      <c r="I134" s="223"/>
      <c r="J134" s="164" t="s">
        <v>152</v>
      </c>
      <c r="K134" s="165">
        <v>54.252</v>
      </c>
      <c r="L134" s="224">
        <v>0</v>
      </c>
      <c r="M134" s="225"/>
      <c r="N134" s="226">
        <f>ROUND(L134*K134,2)</f>
        <v>0</v>
      </c>
      <c r="O134" s="226"/>
      <c r="P134" s="226"/>
      <c r="Q134" s="226"/>
      <c r="R134" s="36"/>
      <c r="T134" s="166" t="s">
        <v>22</v>
      </c>
      <c r="U134" s="43" t="s">
        <v>41</v>
      </c>
      <c r="V134" s="35"/>
      <c r="W134" s="167">
        <f>V134*K134</f>
        <v>0</v>
      </c>
      <c r="X134" s="167">
        <v>0.45432</v>
      </c>
      <c r="Y134" s="167">
        <f>X134*K134</f>
        <v>24.647768640000002</v>
      </c>
      <c r="Z134" s="167">
        <v>0</v>
      </c>
      <c r="AA134" s="168">
        <f>Z134*K134</f>
        <v>0</v>
      </c>
      <c r="AR134" s="17" t="s">
        <v>148</v>
      </c>
      <c r="AT134" s="17" t="s">
        <v>144</v>
      </c>
      <c r="AU134" s="17" t="s">
        <v>97</v>
      </c>
      <c r="AY134" s="17" t="s">
        <v>143</v>
      </c>
      <c r="BE134" s="104">
        <f>IF(U134="základní",N134,0)</f>
        <v>0</v>
      </c>
      <c r="BF134" s="104">
        <f>IF(U134="snížená",N134,0)</f>
        <v>0</v>
      </c>
      <c r="BG134" s="104">
        <f>IF(U134="zákl. přenesená",N134,0)</f>
        <v>0</v>
      </c>
      <c r="BH134" s="104">
        <f>IF(U134="sníž. přenesená",N134,0)</f>
        <v>0</v>
      </c>
      <c r="BI134" s="104">
        <f>IF(U134="nulová",N134,0)</f>
        <v>0</v>
      </c>
      <c r="BJ134" s="17" t="s">
        <v>81</v>
      </c>
      <c r="BK134" s="104">
        <f>ROUND(L134*K134,2)</f>
        <v>0</v>
      </c>
      <c r="BL134" s="17" t="s">
        <v>148</v>
      </c>
      <c r="BM134" s="17" t="s">
        <v>160</v>
      </c>
    </row>
    <row r="135" spans="2:63" s="9" customFormat="1" ht="29.85" customHeight="1">
      <c r="B135" s="151"/>
      <c r="C135" s="152"/>
      <c r="D135" s="161" t="s">
        <v>107</v>
      </c>
      <c r="E135" s="161"/>
      <c r="F135" s="161"/>
      <c r="G135" s="161"/>
      <c r="H135" s="161"/>
      <c r="I135" s="161"/>
      <c r="J135" s="161"/>
      <c r="K135" s="161"/>
      <c r="L135" s="161"/>
      <c r="M135" s="161"/>
      <c r="N135" s="233">
        <f>BK135</f>
        <v>0</v>
      </c>
      <c r="O135" s="234"/>
      <c r="P135" s="234"/>
      <c r="Q135" s="234"/>
      <c r="R135" s="154"/>
      <c r="T135" s="155"/>
      <c r="U135" s="152"/>
      <c r="V135" s="152"/>
      <c r="W135" s="156">
        <f>SUM(W136:W144)</f>
        <v>0</v>
      </c>
      <c r="X135" s="152"/>
      <c r="Y135" s="156">
        <f>SUM(Y136:Y144)</f>
        <v>35.04767509</v>
      </c>
      <c r="Z135" s="152"/>
      <c r="AA135" s="157">
        <f>SUM(AA136:AA144)</f>
        <v>0</v>
      </c>
      <c r="AR135" s="158" t="s">
        <v>81</v>
      </c>
      <c r="AT135" s="159" t="s">
        <v>75</v>
      </c>
      <c r="AU135" s="159" t="s">
        <v>81</v>
      </c>
      <c r="AY135" s="158" t="s">
        <v>143</v>
      </c>
      <c r="BK135" s="160">
        <f>SUM(BK136:BK144)</f>
        <v>0</v>
      </c>
    </row>
    <row r="136" spans="2:65" s="1" customFormat="1" ht="44.25" customHeight="1">
      <c r="B136" s="34"/>
      <c r="C136" s="162" t="s">
        <v>161</v>
      </c>
      <c r="D136" s="162" t="s">
        <v>144</v>
      </c>
      <c r="E136" s="163" t="s">
        <v>162</v>
      </c>
      <c r="F136" s="223" t="s">
        <v>163</v>
      </c>
      <c r="G136" s="223"/>
      <c r="H136" s="223"/>
      <c r="I136" s="223"/>
      <c r="J136" s="164" t="s">
        <v>152</v>
      </c>
      <c r="K136" s="165">
        <v>29.07</v>
      </c>
      <c r="L136" s="224">
        <v>0</v>
      </c>
      <c r="M136" s="225"/>
      <c r="N136" s="226">
        <f aca="true" t="shared" si="5" ref="N136:N144">ROUND(L136*K136,2)</f>
        <v>0</v>
      </c>
      <c r="O136" s="226"/>
      <c r="P136" s="226"/>
      <c r="Q136" s="226"/>
      <c r="R136" s="36"/>
      <c r="T136" s="166" t="s">
        <v>22</v>
      </c>
      <c r="U136" s="43" t="s">
        <v>41</v>
      </c>
      <c r="V136" s="35"/>
      <c r="W136" s="167">
        <f aca="true" t="shared" si="6" ref="W136:W144">V136*K136</f>
        <v>0</v>
      </c>
      <c r="X136" s="167">
        <v>0.01575</v>
      </c>
      <c r="Y136" s="167">
        <f aca="true" t="shared" si="7" ref="Y136:Y144">X136*K136</f>
        <v>0.4578525</v>
      </c>
      <c r="Z136" s="167">
        <v>0</v>
      </c>
      <c r="AA136" s="168">
        <f aca="true" t="shared" si="8" ref="AA136:AA144">Z136*K136</f>
        <v>0</v>
      </c>
      <c r="AR136" s="17" t="s">
        <v>148</v>
      </c>
      <c r="AT136" s="17" t="s">
        <v>144</v>
      </c>
      <c r="AU136" s="17" t="s">
        <v>97</v>
      </c>
      <c r="AY136" s="17" t="s">
        <v>143</v>
      </c>
      <c r="BE136" s="104">
        <f aca="true" t="shared" si="9" ref="BE136:BE144">IF(U136="základní",N136,0)</f>
        <v>0</v>
      </c>
      <c r="BF136" s="104">
        <f aca="true" t="shared" si="10" ref="BF136:BF144">IF(U136="snížená",N136,0)</f>
        <v>0</v>
      </c>
      <c r="BG136" s="104">
        <f aca="true" t="shared" si="11" ref="BG136:BG144">IF(U136="zákl. přenesená",N136,0)</f>
        <v>0</v>
      </c>
      <c r="BH136" s="104">
        <f aca="true" t="shared" si="12" ref="BH136:BH144">IF(U136="sníž. přenesená",N136,0)</f>
        <v>0</v>
      </c>
      <c r="BI136" s="104">
        <f aca="true" t="shared" si="13" ref="BI136:BI144">IF(U136="nulová",N136,0)</f>
        <v>0</v>
      </c>
      <c r="BJ136" s="17" t="s">
        <v>81</v>
      </c>
      <c r="BK136" s="104">
        <f aca="true" t="shared" si="14" ref="BK136:BK144">ROUND(L136*K136,2)</f>
        <v>0</v>
      </c>
      <c r="BL136" s="17" t="s">
        <v>148</v>
      </c>
      <c r="BM136" s="17" t="s">
        <v>164</v>
      </c>
    </row>
    <row r="137" spans="2:65" s="1" customFormat="1" ht="31.5" customHeight="1">
      <c r="B137" s="34"/>
      <c r="C137" s="162" t="s">
        <v>165</v>
      </c>
      <c r="D137" s="162" t="s">
        <v>144</v>
      </c>
      <c r="E137" s="163" t="s">
        <v>166</v>
      </c>
      <c r="F137" s="223" t="s">
        <v>167</v>
      </c>
      <c r="G137" s="223"/>
      <c r="H137" s="223"/>
      <c r="I137" s="223"/>
      <c r="J137" s="164" t="s">
        <v>152</v>
      </c>
      <c r="K137" s="165">
        <v>85.206</v>
      </c>
      <c r="L137" s="224">
        <v>0</v>
      </c>
      <c r="M137" s="225"/>
      <c r="N137" s="226">
        <f t="shared" si="5"/>
        <v>0</v>
      </c>
      <c r="O137" s="226"/>
      <c r="P137" s="226"/>
      <c r="Q137" s="226"/>
      <c r="R137" s="36"/>
      <c r="T137" s="166" t="s">
        <v>22</v>
      </c>
      <c r="U137" s="43" t="s">
        <v>41</v>
      </c>
      <c r="V137" s="35"/>
      <c r="W137" s="167">
        <f t="shared" si="6"/>
        <v>0</v>
      </c>
      <c r="X137" s="167">
        <v>0.00735</v>
      </c>
      <c r="Y137" s="167">
        <f t="shared" si="7"/>
        <v>0.6262641</v>
      </c>
      <c r="Z137" s="167">
        <v>0</v>
      </c>
      <c r="AA137" s="168">
        <f t="shared" si="8"/>
        <v>0</v>
      </c>
      <c r="AR137" s="17" t="s">
        <v>148</v>
      </c>
      <c r="AT137" s="17" t="s">
        <v>144</v>
      </c>
      <c r="AU137" s="17" t="s">
        <v>97</v>
      </c>
      <c r="AY137" s="17" t="s">
        <v>143</v>
      </c>
      <c r="BE137" s="104">
        <f t="shared" si="9"/>
        <v>0</v>
      </c>
      <c r="BF137" s="104">
        <f t="shared" si="10"/>
        <v>0</v>
      </c>
      <c r="BG137" s="104">
        <f t="shared" si="11"/>
        <v>0</v>
      </c>
      <c r="BH137" s="104">
        <f t="shared" si="12"/>
        <v>0</v>
      </c>
      <c r="BI137" s="104">
        <f t="shared" si="13"/>
        <v>0</v>
      </c>
      <c r="BJ137" s="17" t="s">
        <v>81</v>
      </c>
      <c r="BK137" s="104">
        <f t="shared" si="14"/>
        <v>0</v>
      </c>
      <c r="BL137" s="17" t="s">
        <v>148</v>
      </c>
      <c r="BM137" s="17" t="s">
        <v>168</v>
      </c>
    </row>
    <row r="138" spans="2:65" s="1" customFormat="1" ht="31.5" customHeight="1">
      <c r="B138" s="34"/>
      <c r="C138" s="162" t="s">
        <v>169</v>
      </c>
      <c r="D138" s="162" t="s">
        <v>144</v>
      </c>
      <c r="E138" s="163" t="s">
        <v>170</v>
      </c>
      <c r="F138" s="223" t="s">
        <v>171</v>
      </c>
      <c r="G138" s="223"/>
      <c r="H138" s="223"/>
      <c r="I138" s="223"/>
      <c r="J138" s="164" t="s">
        <v>152</v>
      </c>
      <c r="K138" s="165">
        <v>40.001</v>
      </c>
      <c r="L138" s="224">
        <v>0</v>
      </c>
      <c r="M138" s="225"/>
      <c r="N138" s="226">
        <f t="shared" si="5"/>
        <v>0</v>
      </c>
      <c r="O138" s="226"/>
      <c r="P138" s="226"/>
      <c r="Q138" s="226"/>
      <c r="R138" s="36"/>
      <c r="T138" s="166" t="s">
        <v>22</v>
      </c>
      <c r="U138" s="43" t="s">
        <v>41</v>
      </c>
      <c r="V138" s="35"/>
      <c r="W138" s="167">
        <f t="shared" si="6"/>
        <v>0</v>
      </c>
      <c r="X138" s="167">
        <v>0.00026</v>
      </c>
      <c r="Y138" s="167">
        <f t="shared" si="7"/>
        <v>0.010400259999999998</v>
      </c>
      <c r="Z138" s="167">
        <v>0</v>
      </c>
      <c r="AA138" s="168">
        <f t="shared" si="8"/>
        <v>0</v>
      </c>
      <c r="AR138" s="17" t="s">
        <v>148</v>
      </c>
      <c r="AT138" s="17" t="s">
        <v>144</v>
      </c>
      <c r="AU138" s="17" t="s">
        <v>97</v>
      </c>
      <c r="AY138" s="17" t="s">
        <v>143</v>
      </c>
      <c r="BE138" s="104">
        <f t="shared" si="9"/>
        <v>0</v>
      </c>
      <c r="BF138" s="104">
        <f t="shared" si="10"/>
        <v>0</v>
      </c>
      <c r="BG138" s="104">
        <f t="shared" si="11"/>
        <v>0</v>
      </c>
      <c r="BH138" s="104">
        <f t="shared" si="12"/>
        <v>0</v>
      </c>
      <c r="BI138" s="104">
        <f t="shared" si="13"/>
        <v>0</v>
      </c>
      <c r="BJ138" s="17" t="s">
        <v>81</v>
      </c>
      <c r="BK138" s="104">
        <f t="shared" si="14"/>
        <v>0</v>
      </c>
      <c r="BL138" s="17" t="s">
        <v>148</v>
      </c>
      <c r="BM138" s="17" t="s">
        <v>172</v>
      </c>
    </row>
    <row r="139" spans="2:65" s="1" customFormat="1" ht="31.5" customHeight="1">
      <c r="B139" s="34"/>
      <c r="C139" s="162" t="s">
        <v>173</v>
      </c>
      <c r="D139" s="162" t="s">
        <v>144</v>
      </c>
      <c r="E139" s="163" t="s">
        <v>174</v>
      </c>
      <c r="F139" s="223" t="s">
        <v>175</v>
      </c>
      <c r="G139" s="223"/>
      <c r="H139" s="223"/>
      <c r="I139" s="223"/>
      <c r="J139" s="164" t="s">
        <v>152</v>
      </c>
      <c r="K139" s="165">
        <v>109.822</v>
      </c>
      <c r="L139" s="224">
        <v>0</v>
      </c>
      <c r="M139" s="225"/>
      <c r="N139" s="226">
        <f t="shared" si="5"/>
        <v>0</v>
      </c>
      <c r="O139" s="226"/>
      <c r="P139" s="226"/>
      <c r="Q139" s="226"/>
      <c r="R139" s="36"/>
      <c r="T139" s="166" t="s">
        <v>22</v>
      </c>
      <c r="U139" s="43" t="s">
        <v>41</v>
      </c>
      <c r="V139" s="35"/>
      <c r="W139" s="167">
        <f t="shared" si="6"/>
        <v>0</v>
      </c>
      <c r="X139" s="167">
        <v>0.003</v>
      </c>
      <c r="Y139" s="167">
        <f t="shared" si="7"/>
        <v>0.32946600000000004</v>
      </c>
      <c r="Z139" s="167">
        <v>0</v>
      </c>
      <c r="AA139" s="168">
        <f t="shared" si="8"/>
        <v>0</v>
      </c>
      <c r="AR139" s="17" t="s">
        <v>148</v>
      </c>
      <c r="AT139" s="17" t="s">
        <v>144</v>
      </c>
      <c r="AU139" s="17" t="s">
        <v>97</v>
      </c>
      <c r="AY139" s="17" t="s">
        <v>143</v>
      </c>
      <c r="BE139" s="104">
        <f t="shared" si="9"/>
        <v>0</v>
      </c>
      <c r="BF139" s="104">
        <f t="shared" si="10"/>
        <v>0</v>
      </c>
      <c r="BG139" s="104">
        <f t="shared" si="11"/>
        <v>0</v>
      </c>
      <c r="BH139" s="104">
        <f t="shared" si="12"/>
        <v>0</v>
      </c>
      <c r="BI139" s="104">
        <f t="shared" si="13"/>
        <v>0</v>
      </c>
      <c r="BJ139" s="17" t="s">
        <v>81</v>
      </c>
      <c r="BK139" s="104">
        <f t="shared" si="14"/>
        <v>0</v>
      </c>
      <c r="BL139" s="17" t="s">
        <v>148</v>
      </c>
      <c r="BM139" s="17" t="s">
        <v>176</v>
      </c>
    </row>
    <row r="140" spans="2:65" s="1" customFormat="1" ht="31.5" customHeight="1">
      <c r="B140" s="34"/>
      <c r="C140" s="162" t="s">
        <v>177</v>
      </c>
      <c r="D140" s="162" t="s">
        <v>144</v>
      </c>
      <c r="E140" s="163" t="s">
        <v>178</v>
      </c>
      <c r="F140" s="223" t="s">
        <v>179</v>
      </c>
      <c r="G140" s="223"/>
      <c r="H140" s="223"/>
      <c r="I140" s="223"/>
      <c r="J140" s="164" t="s">
        <v>152</v>
      </c>
      <c r="K140" s="165">
        <v>32.88</v>
      </c>
      <c r="L140" s="224">
        <v>0</v>
      </c>
      <c r="M140" s="225"/>
      <c r="N140" s="226">
        <f t="shared" si="5"/>
        <v>0</v>
      </c>
      <c r="O140" s="226"/>
      <c r="P140" s="226"/>
      <c r="Q140" s="226"/>
      <c r="R140" s="36"/>
      <c r="T140" s="166" t="s">
        <v>22</v>
      </c>
      <c r="U140" s="43" t="s">
        <v>41</v>
      </c>
      <c r="V140" s="35"/>
      <c r="W140" s="167">
        <f t="shared" si="6"/>
        <v>0</v>
      </c>
      <c r="X140" s="167">
        <v>0.01575</v>
      </c>
      <c r="Y140" s="167">
        <f t="shared" si="7"/>
        <v>0.5178600000000001</v>
      </c>
      <c r="Z140" s="167">
        <v>0</v>
      </c>
      <c r="AA140" s="168">
        <f t="shared" si="8"/>
        <v>0</v>
      </c>
      <c r="AR140" s="17" t="s">
        <v>148</v>
      </c>
      <c r="AT140" s="17" t="s">
        <v>144</v>
      </c>
      <c r="AU140" s="17" t="s">
        <v>97</v>
      </c>
      <c r="AY140" s="17" t="s">
        <v>143</v>
      </c>
      <c r="BE140" s="104">
        <f t="shared" si="9"/>
        <v>0</v>
      </c>
      <c r="BF140" s="104">
        <f t="shared" si="10"/>
        <v>0</v>
      </c>
      <c r="BG140" s="104">
        <f t="shared" si="11"/>
        <v>0</v>
      </c>
      <c r="BH140" s="104">
        <f t="shared" si="12"/>
        <v>0</v>
      </c>
      <c r="BI140" s="104">
        <f t="shared" si="13"/>
        <v>0</v>
      </c>
      <c r="BJ140" s="17" t="s">
        <v>81</v>
      </c>
      <c r="BK140" s="104">
        <f t="shared" si="14"/>
        <v>0</v>
      </c>
      <c r="BL140" s="17" t="s">
        <v>148</v>
      </c>
      <c r="BM140" s="17" t="s">
        <v>180</v>
      </c>
    </row>
    <row r="141" spans="2:65" s="1" customFormat="1" ht="31.5" customHeight="1">
      <c r="B141" s="34"/>
      <c r="C141" s="162" t="s">
        <v>181</v>
      </c>
      <c r="D141" s="162" t="s">
        <v>144</v>
      </c>
      <c r="E141" s="163" t="s">
        <v>182</v>
      </c>
      <c r="F141" s="223" t="s">
        <v>183</v>
      </c>
      <c r="G141" s="223"/>
      <c r="H141" s="223"/>
      <c r="I141" s="223"/>
      <c r="J141" s="164" t="s">
        <v>184</v>
      </c>
      <c r="K141" s="165">
        <v>198.48</v>
      </c>
      <c r="L141" s="224">
        <v>0</v>
      </c>
      <c r="M141" s="225"/>
      <c r="N141" s="226">
        <f t="shared" si="5"/>
        <v>0</v>
      </c>
      <c r="O141" s="226"/>
      <c r="P141" s="226"/>
      <c r="Q141" s="226"/>
      <c r="R141" s="36"/>
      <c r="T141" s="166" t="s">
        <v>22</v>
      </c>
      <c r="U141" s="43" t="s">
        <v>41</v>
      </c>
      <c r="V141" s="35"/>
      <c r="W141" s="167">
        <f t="shared" si="6"/>
        <v>0</v>
      </c>
      <c r="X141" s="167">
        <v>0.0015</v>
      </c>
      <c r="Y141" s="167">
        <f t="shared" si="7"/>
        <v>0.29772</v>
      </c>
      <c r="Z141" s="167">
        <v>0</v>
      </c>
      <c r="AA141" s="168">
        <f t="shared" si="8"/>
        <v>0</v>
      </c>
      <c r="AR141" s="17" t="s">
        <v>148</v>
      </c>
      <c r="AT141" s="17" t="s">
        <v>144</v>
      </c>
      <c r="AU141" s="17" t="s">
        <v>97</v>
      </c>
      <c r="AY141" s="17" t="s">
        <v>143</v>
      </c>
      <c r="BE141" s="104">
        <f t="shared" si="9"/>
        <v>0</v>
      </c>
      <c r="BF141" s="104">
        <f t="shared" si="10"/>
        <v>0</v>
      </c>
      <c r="BG141" s="104">
        <f t="shared" si="11"/>
        <v>0</v>
      </c>
      <c r="BH141" s="104">
        <f t="shared" si="12"/>
        <v>0</v>
      </c>
      <c r="BI141" s="104">
        <f t="shared" si="13"/>
        <v>0</v>
      </c>
      <c r="BJ141" s="17" t="s">
        <v>81</v>
      </c>
      <c r="BK141" s="104">
        <f t="shared" si="14"/>
        <v>0</v>
      </c>
      <c r="BL141" s="17" t="s">
        <v>148</v>
      </c>
      <c r="BM141" s="17" t="s">
        <v>185</v>
      </c>
    </row>
    <row r="142" spans="2:65" s="1" customFormat="1" ht="31.5" customHeight="1">
      <c r="B142" s="34"/>
      <c r="C142" s="162" t="s">
        <v>186</v>
      </c>
      <c r="D142" s="162" t="s">
        <v>144</v>
      </c>
      <c r="E142" s="163" t="s">
        <v>187</v>
      </c>
      <c r="F142" s="223" t="s">
        <v>188</v>
      </c>
      <c r="G142" s="223"/>
      <c r="H142" s="223"/>
      <c r="I142" s="223"/>
      <c r="J142" s="164" t="s">
        <v>152</v>
      </c>
      <c r="K142" s="165">
        <v>56.136</v>
      </c>
      <c r="L142" s="224">
        <v>0</v>
      </c>
      <c r="M142" s="225"/>
      <c r="N142" s="226">
        <f t="shared" si="5"/>
        <v>0</v>
      </c>
      <c r="O142" s="226"/>
      <c r="P142" s="226"/>
      <c r="Q142" s="226"/>
      <c r="R142" s="36"/>
      <c r="T142" s="166" t="s">
        <v>22</v>
      </c>
      <c r="U142" s="43" t="s">
        <v>41</v>
      </c>
      <c r="V142" s="35"/>
      <c r="W142" s="167">
        <f t="shared" si="6"/>
        <v>0</v>
      </c>
      <c r="X142" s="167">
        <v>0</v>
      </c>
      <c r="Y142" s="167">
        <f t="shared" si="7"/>
        <v>0</v>
      </c>
      <c r="Z142" s="167">
        <v>0</v>
      </c>
      <c r="AA142" s="168">
        <f t="shared" si="8"/>
        <v>0</v>
      </c>
      <c r="AR142" s="17" t="s">
        <v>148</v>
      </c>
      <c r="AT142" s="17" t="s">
        <v>144</v>
      </c>
      <c r="AU142" s="17" t="s">
        <v>97</v>
      </c>
      <c r="AY142" s="17" t="s">
        <v>143</v>
      </c>
      <c r="BE142" s="104">
        <f t="shared" si="9"/>
        <v>0</v>
      </c>
      <c r="BF142" s="104">
        <f t="shared" si="10"/>
        <v>0</v>
      </c>
      <c r="BG142" s="104">
        <f t="shared" si="11"/>
        <v>0</v>
      </c>
      <c r="BH142" s="104">
        <f t="shared" si="12"/>
        <v>0</v>
      </c>
      <c r="BI142" s="104">
        <f t="shared" si="13"/>
        <v>0</v>
      </c>
      <c r="BJ142" s="17" t="s">
        <v>81</v>
      </c>
      <c r="BK142" s="104">
        <f t="shared" si="14"/>
        <v>0</v>
      </c>
      <c r="BL142" s="17" t="s">
        <v>148</v>
      </c>
      <c r="BM142" s="17" t="s">
        <v>189</v>
      </c>
    </row>
    <row r="143" spans="2:65" s="1" customFormat="1" ht="31.5" customHeight="1">
      <c r="B143" s="34"/>
      <c r="C143" s="162" t="s">
        <v>190</v>
      </c>
      <c r="D143" s="162" t="s">
        <v>144</v>
      </c>
      <c r="E143" s="163" t="s">
        <v>191</v>
      </c>
      <c r="F143" s="223" t="s">
        <v>192</v>
      </c>
      <c r="G143" s="223"/>
      <c r="H143" s="223"/>
      <c r="I143" s="223"/>
      <c r="J143" s="164" t="s">
        <v>152</v>
      </c>
      <c r="K143" s="165">
        <v>2.497</v>
      </c>
      <c r="L143" s="224">
        <v>0</v>
      </c>
      <c r="M143" s="225"/>
      <c r="N143" s="226">
        <f t="shared" si="5"/>
        <v>0</v>
      </c>
      <c r="O143" s="226"/>
      <c r="P143" s="226"/>
      <c r="Q143" s="226"/>
      <c r="R143" s="36"/>
      <c r="T143" s="166" t="s">
        <v>22</v>
      </c>
      <c r="U143" s="43" t="s">
        <v>41</v>
      </c>
      <c r="V143" s="35"/>
      <c r="W143" s="167">
        <f t="shared" si="6"/>
        <v>0</v>
      </c>
      <c r="X143" s="167">
        <v>0.00489</v>
      </c>
      <c r="Y143" s="167">
        <f t="shared" si="7"/>
        <v>0.01221033</v>
      </c>
      <c r="Z143" s="167">
        <v>0</v>
      </c>
      <c r="AA143" s="168">
        <f t="shared" si="8"/>
        <v>0</v>
      </c>
      <c r="AR143" s="17" t="s">
        <v>148</v>
      </c>
      <c r="AT143" s="17" t="s">
        <v>144</v>
      </c>
      <c r="AU143" s="17" t="s">
        <v>97</v>
      </c>
      <c r="AY143" s="17" t="s">
        <v>143</v>
      </c>
      <c r="BE143" s="104">
        <f t="shared" si="9"/>
        <v>0</v>
      </c>
      <c r="BF143" s="104">
        <f t="shared" si="10"/>
        <v>0</v>
      </c>
      <c r="BG143" s="104">
        <f t="shared" si="11"/>
        <v>0</v>
      </c>
      <c r="BH143" s="104">
        <f t="shared" si="12"/>
        <v>0</v>
      </c>
      <c r="BI143" s="104">
        <f t="shared" si="13"/>
        <v>0</v>
      </c>
      <c r="BJ143" s="17" t="s">
        <v>81</v>
      </c>
      <c r="BK143" s="104">
        <f t="shared" si="14"/>
        <v>0</v>
      </c>
      <c r="BL143" s="17" t="s">
        <v>148</v>
      </c>
      <c r="BM143" s="17" t="s">
        <v>193</v>
      </c>
    </row>
    <row r="144" spans="2:65" s="1" customFormat="1" ht="31.5" customHeight="1">
      <c r="B144" s="34"/>
      <c r="C144" s="162" t="s">
        <v>194</v>
      </c>
      <c r="D144" s="162" t="s">
        <v>144</v>
      </c>
      <c r="E144" s="163" t="s">
        <v>195</v>
      </c>
      <c r="F144" s="223" t="s">
        <v>196</v>
      </c>
      <c r="G144" s="223"/>
      <c r="H144" s="223"/>
      <c r="I144" s="223"/>
      <c r="J144" s="164" t="s">
        <v>147</v>
      </c>
      <c r="K144" s="165">
        <v>14.535</v>
      </c>
      <c r="L144" s="224">
        <v>0</v>
      </c>
      <c r="M144" s="225"/>
      <c r="N144" s="226">
        <f t="shared" si="5"/>
        <v>0</v>
      </c>
      <c r="O144" s="226"/>
      <c r="P144" s="226"/>
      <c r="Q144" s="226"/>
      <c r="R144" s="36"/>
      <c r="T144" s="166" t="s">
        <v>22</v>
      </c>
      <c r="U144" s="43" t="s">
        <v>41</v>
      </c>
      <c r="V144" s="35"/>
      <c r="W144" s="167">
        <f t="shared" si="6"/>
        <v>0</v>
      </c>
      <c r="X144" s="167">
        <v>2.25634</v>
      </c>
      <c r="Y144" s="167">
        <f t="shared" si="7"/>
        <v>32.7959019</v>
      </c>
      <c r="Z144" s="167">
        <v>0</v>
      </c>
      <c r="AA144" s="168">
        <f t="shared" si="8"/>
        <v>0</v>
      </c>
      <c r="AR144" s="17" t="s">
        <v>148</v>
      </c>
      <c r="AT144" s="17" t="s">
        <v>144</v>
      </c>
      <c r="AU144" s="17" t="s">
        <v>97</v>
      </c>
      <c r="AY144" s="17" t="s">
        <v>143</v>
      </c>
      <c r="BE144" s="104">
        <f t="shared" si="9"/>
        <v>0</v>
      </c>
      <c r="BF144" s="104">
        <f t="shared" si="10"/>
        <v>0</v>
      </c>
      <c r="BG144" s="104">
        <f t="shared" si="11"/>
        <v>0</v>
      </c>
      <c r="BH144" s="104">
        <f t="shared" si="12"/>
        <v>0</v>
      </c>
      <c r="BI144" s="104">
        <f t="shared" si="13"/>
        <v>0</v>
      </c>
      <c r="BJ144" s="17" t="s">
        <v>81</v>
      </c>
      <c r="BK144" s="104">
        <f t="shared" si="14"/>
        <v>0</v>
      </c>
      <c r="BL144" s="17" t="s">
        <v>148</v>
      </c>
      <c r="BM144" s="17" t="s">
        <v>197</v>
      </c>
    </row>
    <row r="145" spans="2:63" s="9" customFormat="1" ht="29.85" customHeight="1">
      <c r="B145" s="151"/>
      <c r="C145" s="152"/>
      <c r="D145" s="161" t="s">
        <v>108</v>
      </c>
      <c r="E145" s="161"/>
      <c r="F145" s="161"/>
      <c r="G145" s="161"/>
      <c r="H145" s="161"/>
      <c r="I145" s="161"/>
      <c r="J145" s="161"/>
      <c r="K145" s="161"/>
      <c r="L145" s="161"/>
      <c r="M145" s="161"/>
      <c r="N145" s="233">
        <f>BK145</f>
        <v>0</v>
      </c>
      <c r="O145" s="234"/>
      <c r="P145" s="234"/>
      <c r="Q145" s="234"/>
      <c r="R145" s="154"/>
      <c r="T145" s="155"/>
      <c r="U145" s="152"/>
      <c r="V145" s="152"/>
      <c r="W145" s="156">
        <f>W146</f>
        <v>0</v>
      </c>
      <c r="X145" s="152"/>
      <c r="Y145" s="156">
        <f>Y146</f>
        <v>0</v>
      </c>
      <c r="Z145" s="152"/>
      <c r="AA145" s="157">
        <f>AA146</f>
        <v>0.3</v>
      </c>
      <c r="AR145" s="158" t="s">
        <v>81</v>
      </c>
      <c r="AT145" s="159" t="s">
        <v>75</v>
      </c>
      <c r="AU145" s="159" t="s">
        <v>81</v>
      </c>
      <c r="AY145" s="158" t="s">
        <v>143</v>
      </c>
      <c r="BK145" s="160">
        <f>BK146</f>
        <v>0</v>
      </c>
    </row>
    <row r="146" spans="2:65" s="1" customFormat="1" ht="31.5" customHeight="1">
      <c r="B146" s="34"/>
      <c r="C146" s="162" t="s">
        <v>198</v>
      </c>
      <c r="D146" s="162" t="s">
        <v>144</v>
      </c>
      <c r="E146" s="163" t="s">
        <v>199</v>
      </c>
      <c r="F146" s="223" t="s">
        <v>200</v>
      </c>
      <c r="G146" s="223"/>
      <c r="H146" s="223"/>
      <c r="I146" s="223"/>
      <c r="J146" s="164" t="s">
        <v>201</v>
      </c>
      <c r="K146" s="165">
        <v>2</v>
      </c>
      <c r="L146" s="224">
        <v>0</v>
      </c>
      <c r="M146" s="225"/>
      <c r="N146" s="226">
        <f>ROUND(L146*K146,2)</f>
        <v>0</v>
      </c>
      <c r="O146" s="226"/>
      <c r="P146" s="226"/>
      <c r="Q146" s="226"/>
      <c r="R146" s="36"/>
      <c r="T146" s="166" t="s">
        <v>22</v>
      </c>
      <c r="U146" s="43" t="s">
        <v>41</v>
      </c>
      <c r="V146" s="35"/>
      <c r="W146" s="167">
        <f>V146*K146</f>
        <v>0</v>
      </c>
      <c r="X146" s="167">
        <v>0</v>
      </c>
      <c r="Y146" s="167">
        <f>X146*K146</f>
        <v>0</v>
      </c>
      <c r="Z146" s="167">
        <v>0.15</v>
      </c>
      <c r="AA146" s="168">
        <f>Z146*K146</f>
        <v>0.3</v>
      </c>
      <c r="AR146" s="17" t="s">
        <v>148</v>
      </c>
      <c r="AT146" s="17" t="s">
        <v>144</v>
      </c>
      <c r="AU146" s="17" t="s">
        <v>97</v>
      </c>
      <c r="AY146" s="17" t="s">
        <v>143</v>
      </c>
      <c r="BE146" s="104">
        <f>IF(U146="základní",N146,0)</f>
        <v>0</v>
      </c>
      <c r="BF146" s="104">
        <f>IF(U146="snížená",N146,0)</f>
        <v>0</v>
      </c>
      <c r="BG146" s="104">
        <f>IF(U146="zákl. přenesená",N146,0)</f>
        <v>0</v>
      </c>
      <c r="BH146" s="104">
        <f>IF(U146="sníž. přenesená",N146,0)</f>
        <v>0</v>
      </c>
      <c r="BI146" s="104">
        <f>IF(U146="nulová",N146,0)</f>
        <v>0</v>
      </c>
      <c r="BJ146" s="17" t="s">
        <v>81</v>
      </c>
      <c r="BK146" s="104">
        <f>ROUND(L146*K146,2)</f>
        <v>0</v>
      </c>
      <c r="BL146" s="17" t="s">
        <v>148</v>
      </c>
      <c r="BM146" s="17" t="s">
        <v>202</v>
      </c>
    </row>
    <row r="147" spans="2:63" s="9" customFormat="1" ht="29.85" customHeight="1">
      <c r="B147" s="151"/>
      <c r="C147" s="152"/>
      <c r="D147" s="161" t="s">
        <v>109</v>
      </c>
      <c r="E147" s="161"/>
      <c r="F147" s="161"/>
      <c r="G147" s="161"/>
      <c r="H147" s="161"/>
      <c r="I147" s="161"/>
      <c r="J147" s="161"/>
      <c r="K147" s="161"/>
      <c r="L147" s="161"/>
      <c r="M147" s="161"/>
      <c r="N147" s="233">
        <f>BK147</f>
        <v>0</v>
      </c>
      <c r="O147" s="234"/>
      <c r="P147" s="234"/>
      <c r="Q147" s="234"/>
      <c r="R147" s="154"/>
      <c r="T147" s="155"/>
      <c r="U147" s="152"/>
      <c r="V147" s="152"/>
      <c r="W147" s="156">
        <f>SUM(W148:W154)</f>
        <v>0</v>
      </c>
      <c r="X147" s="152"/>
      <c r="Y147" s="156">
        <f>SUM(Y148:Y154)</f>
        <v>0.006552</v>
      </c>
      <c r="Z147" s="152"/>
      <c r="AA147" s="157">
        <f>SUM(AA148:AA154)</f>
        <v>4.94047</v>
      </c>
      <c r="AR147" s="158" t="s">
        <v>81</v>
      </c>
      <c r="AT147" s="159" t="s">
        <v>75</v>
      </c>
      <c r="AU147" s="159" t="s">
        <v>81</v>
      </c>
      <c r="AY147" s="158" t="s">
        <v>143</v>
      </c>
      <c r="BK147" s="160">
        <f>SUM(BK148:BK154)</f>
        <v>0</v>
      </c>
    </row>
    <row r="148" spans="2:65" s="1" customFormat="1" ht="44.25" customHeight="1">
      <c r="B148" s="34"/>
      <c r="C148" s="162" t="s">
        <v>11</v>
      </c>
      <c r="D148" s="162" t="s">
        <v>144</v>
      </c>
      <c r="E148" s="163" t="s">
        <v>203</v>
      </c>
      <c r="F148" s="223" t="s">
        <v>204</v>
      </c>
      <c r="G148" s="223"/>
      <c r="H148" s="223"/>
      <c r="I148" s="223"/>
      <c r="J148" s="164" t="s">
        <v>152</v>
      </c>
      <c r="K148" s="165">
        <v>96</v>
      </c>
      <c r="L148" s="224">
        <v>0</v>
      </c>
      <c r="M148" s="225"/>
      <c r="N148" s="226">
        <f aca="true" t="shared" si="15" ref="N148:N154">ROUND(L148*K148,2)</f>
        <v>0</v>
      </c>
      <c r="O148" s="226"/>
      <c r="P148" s="226"/>
      <c r="Q148" s="226"/>
      <c r="R148" s="36"/>
      <c r="T148" s="166" t="s">
        <v>22</v>
      </c>
      <c r="U148" s="43" t="s">
        <v>41</v>
      </c>
      <c r="V148" s="35"/>
      <c r="W148" s="167">
        <f aca="true" t="shared" si="16" ref="W148:W154">V148*K148</f>
        <v>0</v>
      </c>
      <c r="X148" s="167">
        <v>0</v>
      </c>
      <c r="Y148" s="167">
        <f aca="true" t="shared" si="17" ref="Y148:Y154">X148*K148</f>
        <v>0</v>
      </c>
      <c r="Z148" s="167">
        <v>0</v>
      </c>
      <c r="AA148" s="168">
        <f aca="true" t="shared" si="18" ref="AA148:AA154">Z148*K148</f>
        <v>0</v>
      </c>
      <c r="AR148" s="17" t="s">
        <v>148</v>
      </c>
      <c r="AT148" s="17" t="s">
        <v>144</v>
      </c>
      <c r="AU148" s="17" t="s">
        <v>97</v>
      </c>
      <c r="AY148" s="17" t="s">
        <v>143</v>
      </c>
      <c r="BE148" s="104">
        <f aca="true" t="shared" si="19" ref="BE148:BE154">IF(U148="základní",N148,0)</f>
        <v>0</v>
      </c>
      <c r="BF148" s="104">
        <f aca="true" t="shared" si="20" ref="BF148:BF154">IF(U148="snížená",N148,0)</f>
        <v>0</v>
      </c>
      <c r="BG148" s="104">
        <f aca="true" t="shared" si="21" ref="BG148:BG154">IF(U148="zákl. přenesená",N148,0)</f>
        <v>0</v>
      </c>
      <c r="BH148" s="104">
        <f aca="true" t="shared" si="22" ref="BH148:BH154">IF(U148="sníž. přenesená",N148,0)</f>
        <v>0</v>
      </c>
      <c r="BI148" s="104">
        <f aca="true" t="shared" si="23" ref="BI148:BI154">IF(U148="nulová",N148,0)</f>
        <v>0</v>
      </c>
      <c r="BJ148" s="17" t="s">
        <v>81</v>
      </c>
      <c r="BK148" s="104">
        <f aca="true" t="shared" si="24" ref="BK148:BK154">ROUND(L148*K148,2)</f>
        <v>0</v>
      </c>
      <c r="BL148" s="17" t="s">
        <v>148</v>
      </c>
      <c r="BM148" s="17" t="s">
        <v>205</v>
      </c>
    </row>
    <row r="149" spans="2:65" s="1" customFormat="1" ht="44.25" customHeight="1">
      <c r="B149" s="34"/>
      <c r="C149" s="162" t="s">
        <v>206</v>
      </c>
      <c r="D149" s="162" t="s">
        <v>144</v>
      </c>
      <c r="E149" s="163" t="s">
        <v>207</v>
      </c>
      <c r="F149" s="223" t="s">
        <v>208</v>
      </c>
      <c r="G149" s="223"/>
      <c r="H149" s="223"/>
      <c r="I149" s="223"/>
      <c r="J149" s="164" t="s">
        <v>152</v>
      </c>
      <c r="K149" s="165">
        <v>2880</v>
      </c>
      <c r="L149" s="224">
        <v>0</v>
      </c>
      <c r="M149" s="225"/>
      <c r="N149" s="226">
        <f t="shared" si="15"/>
        <v>0</v>
      </c>
      <c r="O149" s="226"/>
      <c r="P149" s="226"/>
      <c r="Q149" s="226"/>
      <c r="R149" s="36"/>
      <c r="T149" s="166" t="s">
        <v>22</v>
      </c>
      <c r="U149" s="43" t="s">
        <v>41</v>
      </c>
      <c r="V149" s="35"/>
      <c r="W149" s="167">
        <f t="shared" si="16"/>
        <v>0</v>
      </c>
      <c r="X149" s="167">
        <v>0</v>
      </c>
      <c r="Y149" s="167">
        <f t="shared" si="17"/>
        <v>0</v>
      </c>
      <c r="Z149" s="167">
        <v>0</v>
      </c>
      <c r="AA149" s="168">
        <f t="shared" si="18"/>
        <v>0</v>
      </c>
      <c r="AR149" s="17" t="s">
        <v>148</v>
      </c>
      <c r="AT149" s="17" t="s">
        <v>144</v>
      </c>
      <c r="AU149" s="17" t="s">
        <v>97</v>
      </c>
      <c r="AY149" s="17" t="s">
        <v>143</v>
      </c>
      <c r="BE149" s="104">
        <f t="shared" si="19"/>
        <v>0</v>
      </c>
      <c r="BF149" s="104">
        <f t="shared" si="20"/>
        <v>0</v>
      </c>
      <c r="BG149" s="104">
        <f t="shared" si="21"/>
        <v>0</v>
      </c>
      <c r="BH149" s="104">
        <f t="shared" si="22"/>
        <v>0</v>
      </c>
      <c r="BI149" s="104">
        <f t="shared" si="23"/>
        <v>0</v>
      </c>
      <c r="BJ149" s="17" t="s">
        <v>81</v>
      </c>
      <c r="BK149" s="104">
        <f t="shared" si="24"/>
        <v>0</v>
      </c>
      <c r="BL149" s="17" t="s">
        <v>148</v>
      </c>
      <c r="BM149" s="17" t="s">
        <v>209</v>
      </c>
    </row>
    <row r="150" spans="2:65" s="1" customFormat="1" ht="44.25" customHeight="1">
      <c r="B150" s="34"/>
      <c r="C150" s="162" t="s">
        <v>210</v>
      </c>
      <c r="D150" s="162" t="s">
        <v>144</v>
      </c>
      <c r="E150" s="163" t="s">
        <v>211</v>
      </c>
      <c r="F150" s="223" t="s">
        <v>212</v>
      </c>
      <c r="G150" s="223"/>
      <c r="H150" s="223"/>
      <c r="I150" s="223"/>
      <c r="J150" s="164" t="s">
        <v>152</v>
      </c>
      <c r="K150" s="165">
        <v>96</v>
      </c>
      <c r="L150" s="224">
        <v>0</v>
      </c>
      <c r="M150" s="225"/>
      <c r="N150" s="226">
        <f t="shared" si="15"/>
        <v>0</v>
      </c>
      <c r="O150" s="226"/>
      <c r="P150" s="226"/>
      <c r="Q150" s="226"/>
      <c r="R150" s="36"/>
      <c r="T150" s="166" t="s">
        <v>22</v>
      </c>
      <c r="U150" s="43" t="s">
        <v>41</v>
      </c>
      <c r="V150" s="35"/>
      <c r="W150" s="167">
        <f t="shared" si="16"/>
        <v>0</v>
      </c>
      <c r="X150" s="167">
        <v>0</v>
      </c>
      <c r="Y150" s="167">
        <f t="shared" si="17"/>
        <v>0</v>
      </c>
      <c r="Z150" s="167">
        <v>0</v>
      </c>
      <c r="AA150" s="168">
        <f t="shared" si="18"/>
        <v>0</v>
      </c>
      <c r="AR150" s="17" t="s">
        <v>148</v>
      </c>
      <c r="AT150" s="17" t="s">
        <v>144</v>
      </c>
      <c r="AU150" s="17" t="s">
        <v>97</v>
      </c>
      <c r="AY150" s="17" t="s">
        <v>143</v>
      </c>
      <c r="BE150" s="104">
        <f t="shared" si="19"/>
        <v>0</v>
      </c>
      <c r="BF150" s="104">
        <f t="shared" si="20"/>
        <v>0</v>
      </c>
      <c r="BG150" s="104">
        <f t="shared" si="21"/>
        <v>0</v>
      </c>
      <c r="BH150" s="104">
        <f t="shared" si="22"/>
        <v>0</v>
      </c>
      <c r="BI150" s="104">
        <f t="shared" si="23"/>
        <v>0</v>
      </c>
      <c r="BJ150" s="17" t="s">
        <v>81</v>
      </c>
      <c r="BK150" s="104">
        <f t="shared" si="24"/>
        <v>0</v>
      </c>
      <c r="BL150" s="17" t="s">
        <v>148</v>
      </c>
      <c r="BM150" s="17" t="s">
        <v>213</v>
      </c>
    </row>
    <row r="151" spans="2:65" s="1" customFormat="1" ht="44.25" customHeight="1">
      <c r="B151" s="34"/>
      <c r="C151" s="162" t="s">
        <v>214</v>
      </c>
      <c r="D151" s="162" t="s">
        <v>144</v>
      </c>
      <c r="E151" s="163" t="s">
        <v>215</v>
      </c>
      <c r="F151" s="223" t="s">
        <v>216</v>
      </c>
      <c r="G151" s="223"/>
      <c r="H151" s="223"/>
      <c r="I151" s="223"/>
      <c r="J151" s="164" t="s">
        <v>152</v>
      </c>
      <c r="K151" s="165">
        <v>50.4</v>
      </c>
      <c r="L151" s="224">
        <v>0</v>
      </c>
      <c r="M151" s="225"/>
      <c r="N151" s="226">
        <f t="shared" si="15"/>
        <v>0</v>
      </c>
      <c r="O151" s="226"/>
      <c r="P151" s="226"/>
      <c r="Q151" s="226"/>
      <c r="R151" s="36"/>
      <c r="T151" s="166" t="s">
        <v>22</v>
      </c>
      <c r="U151" s="43" t="s">
        <v>41</v>
      </c>
      <c r="V151" s="35"/>
      <c r="W151" s="167">
        <f t="shared" si="16"/>
        <v>0</v>
      </c>
      <c r="X151" s="167">
        <v>0.00013</v>
      </c>
      <c r="Y151" s="167">
        <f t="shared" si="17"/>
        <v>0.006552</v>
      </c>
      <c r="Z151" s="167">
        <v>0</v>
      </c>
      <c r="AA151" s="168">
        <f t="shared" si="18"/>
        <v>0</v>
      </c>
      <c r="AR151" s="17" t="s">
        <v>148</v>
      </c>
      <c r="AT151" s="17" t="s">
        <v>144</v>
      </c>
      <c r="AU151" s="17" t="s">
        <v>97</v>
      </c>
      <c r="AY151" s="17" t="s">
        <v>143</v>
      </c>
      <c r="BE151" s="104">
        <f t="shared" si="19"/>
        <v>0</v>
      </c>
      <c r="BF151" s="104">
        <f t="shared" si="20"/>
        <v>0</v>
      </c>
      <c r="BG151" s="104">
        <f t="shared" si="21"/>
        <v>0</v>
      </c>
      <c r="BH151" s="104">
        <f t="shared" si="22"/>
        <v>0</v>
      </c>
      <c r="BI151" s="104">
        <f t="shared" si="23"/>
        <v>0</v>
      </c>
      <c r="BJ151" s="17" t="s">
        <v>81</v>
      </c>
      <c r="BK151" s="104">
        <f t="shared" si="24"/>
        <v>0</v>
      </c>
      <c r="BL151" s="17" t="s">
        <v>148</v>
      </c>
      <c r="BM151" s="17" t="s">
        <v>217</v>
      </c>
    </row>
    <row r="152" spans="2:65" s="1" customFormat="1" ht="22.5" customHeight="1">
      <c r="B152" s="34"/>
      <c r="C152" s="162" t="s">
        <v>218</v>
      </c>
      <c r="D152" s="162" t="s">
        <v>144</v>
      </c>
      <c r="E152" s="163" t="s">
        <v>219</v>
      </c>
      <c r="F152" s="223" t="s">
        <v>220</v>
      </c>
      <c r="G152" s="223"/>
      <c r="H152" s="223"/>
      <c r="I152" s="223"/>
      <c r="J152" s="164" t="s">
        <v>152</v>
      </c>
      <c r="K152" s="165">
        <v>56.136</v>
      </c>
      <c r="L152" s="224">
        <v>0</v>
      </c>
      <c r="M152" s="225"/>
      <c r="N152" s="226">
        <f t="shared" si="15"/>
        <v>0</v>
      </c>
      <c r="O152" s="226"/>
      <c r="P152" s="226"/>
      <c r="Q152" s="226"/>
      <c r="R152" s="36"/>
      <c r="T152" s="166" t="s">
        <v>22</v>
      </c>
      <c r="U152" s="43" t="s">
        <v>41</v>
      </c>
      <c r="V152" s="35"/>
      <c r="W152" s="167">
        <f t="shared" si="16"/>
        <v>0</v>
      </c>
      <c r="X152" s="167">
        <v>0</v>
      </c>
      <c r="Y152" s="167">
        <f t="shared" si="17"/>
        <v>0</v>
      </c>
      <c r="Z152" s="167">
        <v>0.066</v>
      </c>
      <c r="AA152" s="168">
        <f t="shared" si="18"/>
        <v>3.7049760000000003</v>
      </c>
      <c r="AR152" s="17" t="s">
        <v>148</v>
      </c>
      <c r="AT152" s="17" t="s">
        <v>144</v>
      </c>
      <c r="AU152" s="17" t="s">
        <v>97</v>
      </c>
      <c r="AY152" s="17" t="s">
        <v>143</v>
      </c>
      <c r="BE152" s="104">
        <f t="shared" si="19"/>
        <v>0</v>
      </c>
      <c r="BF152" s="104">
        <f t="shared" si="20"/>
        <v>0</v>
      </c>
      <c r="BG152" s="104">
        <f t="shared" si="21"/>
        <v>0</v>
      </c>
      <c r="BH152" s="104">
        <f t="shared" si="22"/>
        <v>0</v>
      </c>
      <c r="BI152" s="104">
        <f t="shared" si="23"/>
        <v>0</v>
      </c>
      <c r="BJ152" s="17" t="s">
        <v>81</v>
      </c>
      <c r="BK152" s="104">
        <f t="shared" si="24"/>
        <v>0</v>
      </c>
      <c r="BL152" s="17" t="s">
        <v>148</v>
      </c>
      <c r="BM152" s="17" t="s">
        <v>221</v>
      </c>
    </row>
    <row r="153" spans="2:65" s="1" customFormat="1" ht="31.5" customHeight="1">
      <c r="B153" s="34"/>
      <c r="C153" s="162" t="s">
        <v>222</v>
      </c>
      <c r="D153" s="162" t="s">
        <v>144</v>
      </c>
      <c r="E153" s="163" t="s">
        <v>223</v>
      </c>
      <c r="F153" s="223" t="s">
        <v>224</v>
      </c>
      <c r="G153" s="223"/>
      <c r="H153" s="223"/>
      <c r="I153" s="223"/>
      <c r="J153" s="164" t="s">
        <v>152</v>
      </c>
      <c r="K153" s="165">
        <v>10.175</v>
      </c>
      <c r="L153" s="224">
        <v>0</v>
      </c>
      <c r="M153" s="225"/>
      <c r="N153" s="226">
        <f t="shared" si="15"/>
        <v>0</v>
      </c>
      <c r="O153" s="226"/>
      <c r="P153" s="226"/>
      <c r="Q153" s="226"/>
      <c r="R153" s="36"/>
      <c r="T153" s="166" t="s">
        <v>22</v>
      </c>
      <c r="U153" s="43" t="s">
        <v>41</v>
      </c>
      <c r="V153" s="35"/>
      <c r="W153" s="167">
        <f t="shared" si="16"/>
        <v>0</v>
      </c>
      <c r="X153" s="167">
        <v>0</v>
      </c>
      <c r="Y153" s="167">
        <f t="shared" si="17"/>
        <v>0</v>
      </c>
      <c r="Z153" s="167">
        <v>0.038</v>
      </c>
      <c r="AA153" s="168">
        <f t="shared" si="18"/>
        <v>0.38665</v>
      </c>
      <c r="AR153" s="17" t="s">
        <v>148</v>
      </c>
      <c r="AT153" s="17" t="s">
        <v>144</v>
      </c>
      <c r="AU153" s="17" t="s">
        <v>97</v>
      </c>
      <c r="AY153" s="17" t="s">
        <v>143</v>
      </c>
      <c r="BE153" s="104">
        <f t="shared" si="19"/>
        <v>0</v>
      </c>
      <c r="BF153" s="104">
        <f t="shared" si="20"/>
        <v>0</v>
      </c>
      <c r="BG153" s="104">
        <f t="shared" si="21"/>
        <v>0</v>
      </c>
      <c r="BH153" s="104">
        <f t="shared" si="22"/>
        <v>0</v>
      </c>
      <c r="BI153" s="104">
        <f t="shared" si="23"/>
        <v>0</v>
      </c>
      <c r="BJ153" s="17" t="s">
        <v>81</v>
      </c>
      <c r="BK153" s="104">
        <f t="shared" si="24"/>
        <v>0</v>
      </c>
      <c r="BL153" s="17" t="s">
        <v>148</v>
      </c>
      <c r="BM153" s="17" t="s">
        <v>225</v>
      </c>
    </row>
    <row r="154" spans="2:65" s="1" customFormat="1" ht="31.5" customHeight="1">
      <c r="B154" s="34"/>
      <c r="C154" s="162" t="s">
        <v>10</v>
      </c>
      <c r="D154" s="162" t="s">
        <v>144</v>
      </c>
      <c r="E154" s="163" t="s">
        <v>226</v>
      </c>
      <c r="F154" s="223" t="s">
        <v>227</v>
      </c>
      <c r="G154" s="223"/>
      <c r="H154" s="223"/>
      <c r="I154" s="223"/>
      <c r="J154" s="164" t="s">
        <v>152</v>
      </c>
      <c r="K154" s="165">
        <v>24.966</v>
      </c>
      <c r="L154" s="224">
        <v>0</v>
      </c>
      <c r="M154" s="225"/>
      <c r="N154" s="226">
        <f t="shared" si="15"/>
        <v>0</v>
      </c>
      <c r="O154" s="226"/>
      <c r="P154" s="226"/>
      <c r="Q154" s="226"/>
      <c r="R154" s="36"/>
      <c r="T154" s="166" t="s">
        <v>22</v>
      </c>
      <c r="U154" s="43" t="s">
        <v>41</v>
      </c>
      <c r="V154" s="35"/>
      <c r="W154" s="167">
        <f t="shared" si="16"/>
        <v>0</v>
      </c>
      <c r="X154" s="167">
        <v>0</v>
      </c>
      <c r="Y154" s="167">
        <f t="shared" si="17"/>
        <v>0</v>
      </c>
      <c r="Z154" s="167">
        <v>0.034</v>
      </c>
      <c r="AA154" s="168">
        <f t="shared" si="18"/>
        <v>0.848844</v>
      </c>
      <c r="AR154" s="17" t="s">
        <v>148</v>
      </c>
      <c r="AT154" s="17" t="s">
        <v>144</v>
      </c>
      <c r="AU154" s="17" t="s">
        <v>97</v>
      </c>
      <c r="AY154" s="17" t="s">
        <v>143</v>
      </c>
      <c r="BE154" s="104">
        <f t="shared" si="19"/>
        <v>0</v>
      </c>
      <c r="BF154" s="104">
        <f t="shared" si="20"/>
        <v>0</v>
      </c>
      <c r="BG154" s="104">
        <f t="shared" si="21"/>
        <v>0</v>
      </c>
      <c r="BH154" s="104">
        <f t="shared" si="22"/>
        <v>0</v>
      </c>
      <c r="BI154" s="104">
        <f t="shared" si="23"/>
        <v>0</v>
      </c>
      <c r="BJ154" s="17" t="s">
        <v>81</v>
      </c>
      <c r="BK154" s="104">
        <f t="shared" si="24"/>
        <v>0</v>
      </c>
      <c r="BL154" s="17" t="s">
        <v>148</v>
      </c>
      <c r="BM154" s="17" t="s">
        <v>228</v>
      </c>
    </row>
    <row r="155" spans="2:63" s="9" customFormat="1" ht="29.85" customHeight="1">
      <c r="B155" s="151"/>
      <c r="C155" s="152"/>
      <c r="D155" s="161" t="s">
        <v>110</v>
      </c>
      <c r="E155" s="161"/>
      <c r="F155" s="161"/>
      <c r="G155" s="161"/>
      <c r="H155" s="161"/>
      <c r="I155" s="161"/>
      <c r="J155" s="161"/>
      <c r="K155" s="161"/>
      <c r="L155" s="161"/>
      <c r="M155" s="161"/>
      <c r="N155" s="233">
        <f>BK155</f>
        <v>0</v>
      </c>
      <c r="O155" s="234"/>
      <c r="P155" s="234"/>
      <c r="Q155" s="234"/>
      <c r="R155" s="154"/>
      <c r="T155" s="155"/>
      <c r="U155" s="152"/>
      <c r="V155" s="152"/>
      <c r="W155" s="156">
        <f>SUM(W156:W161)</f>
        <v>0</v>
      </c>
      <c r="X155" s="152"/>
      <c r="Y155" s="156">
        <f>SUM(Y156:Y161)</f>
        <v>0</v>
      </c>
      <c r="Z155" s="152"/>
      <c r="AA155" s="157">
        <f>SUM(AA156:AA161)</f>
        <v>0</v>
      </c>
      <c r="AR155" s="158" t="s">
        <v>81</v>
      </c>
      <c r="AT155" s="159" t="s">
        <v>75</v>
      </c>
      <c r="AU155" s="159" t="s">
        <v>81</v>
      </c>
      <c r="AY155" s="158" t="s">
        <v>143</v>
      </c>
      <c r="BK155" s="160">
        <f>SUM(BK156:BK161)</f>
        <v>0</v>
      </c>
    </row>
    <row r="156" spans="2:65" s="1" customFormat="1" ht="31.5" customHeight="1">
      <c r="B156" s="34"/>
      <c r="C156" s="162" t="s">
        <v>229</v>
      </c>
      <c r="D156" s="162" t="s">
        <v>144</v>
      </c>
      <c r="E156" s="163" t="s">
        <v>230</v>
      </c>
      <c r="F156" s="223" t="s">
        <v>231</v>
      </c>
      <c r="G156" s="223"/>
      <c r="H156" s="223"/>
      <c r="I156" s="223"/>
      <c r="J156" s="164" t="s">
        <v>232</v>
      </c>
      <c r="K156" s="165">
        <v>6.029</v>
      </c>
      <c r="L156" s="224">
        <v>0</v>
      </c>
      <c r="M156" s="225"/>
      <c r="N156" s="226">
        <f aca="true" t="shared" si="25" ref="N156:N161">ROUND(L156*K156,2)</f>
        <v>0</v>
      </c>
      <c r="O156" s="226"/>
      <c r="P156" s="226"/>
      <c r="Q156" s="226"/>
      <c r="R156" s="36"/>
      <c r="T156" s="166" t="s">
        <v>22</v>
      </c>
      <c r="U156" s="43" t="s">
        <v>41</v>
      </c>
      <c r="V156" s="35"/>
      <c r="W156" s="167">
        <f aca="true" t="shared" si="26" ref="W156:W161">V156*K156</f>
        <v>0</v>
      </c>
      <c r="X156" s="167">
        <v>0</v>
      </c>
      <c r="Y156" s="167">
        <f aca="true" t="shared" si="27" ref="Y156:Y161">X156*K156</f>
        <v>0</v>
      </c>
      <c r="Z156" s="167">
        <v>0</v>
      </c>
      <c r="AA156" s="168">
        <f aca="true" t="shared" si="28" ref="AA156:AA161">Z156*K156</f>
        <v>0</v>
      </c>
      <c r="AR156" s="17" t="s">
        <v>148</v>
      </c>
      <c r="AT156" s="17" t="s">
        <v>144</v>
      </c>
      <c r="AU156" s="17" t="s">
        <v>97</v>
      </c>
      <c r="AY156" s="17" t="s">
        <v>143</v>
      </c>
      <c r="BE156" s="104">
        <f aca="true" t="shared" si="29" ref="BE156:BE161">IF(U156="základní",N156,0)</f>
        <v>0</v>
      </c>
      <c r="BF156" s="104">
        <f aca="true" t="shared" si="30" ref="BF156:BF161">IF(U156="snížená",N156,0)</f>
        <v>0</v>
      </c>
      <c r="BG156" s="104">
        <f aca="true" t="shared" si="31" ref="BG156:BG161">IF(U156="zákl. přenesená",N156,0)</f>
        <v>0</v>
      </c>
      <c r="BH156" s="104">
        <f aca="true" t="shared" si="32" ref="BH156:BH161">IF(U156="sníž. přenesená",N156,0)</f>
        <v>0</v>
      </c>
      <c r="BI156" s="104">
        <f aca="true" t="shared" si="33" ref="BI156:BI161">IF(U156="nulová",N156,0)</f>
        <v>0</v>
      </c>
      <c r="BJ156" s="17" t="s">
        <v>81</v>
      </c>
      <c r="BK156" s="104">
        <f aca="true" t="shared" si="34" ref="BK156:BK161">ROUND(L156*K156,2)</f>
        <v>0</v>
      </c>
      <c r="BL156" s="17" t="s">
        <v>148</v>
      </c>
      <c r="BM156" s="17" t="s">
        <v>233</v>
      </c>
    </row>
    <row r="157" spans="2:65" s="1" customFormat="1" ht="44.25" customHeight="1">
      <c r="B157" s="34"/>
      <c r="C157" s="162" t="s">
        <v>234</v>
      </c>
      <c r="D157" s="162" t="s">
        <v>144</v>
      </c>
      <c r="E157" s="163" t="s">
        <v>235</v>
      </c>
      <c r="F157" s="223" t="s">
        <v>236</v>
      </c>
      <c r="G157" s="223"/>
      <c r="H157" s="223"/>
      <c r="I157" s="223"/>
      <c r="J157" s="164" t="s">
        <v>232</v>
      </c>
      <c r="K157" s="165">
        <v>10.971</v>
      </c>
      <c r="L157" s="224">
        <v>0</v>
      </c>
      <c r="M157" s="225"/>
      <c r="N157" s="226">
        <f t="shared" si="25"/>
        <v>0</v>
      </c>
      <c r="O157" s="226"/>
      <c r="P157" s="226"/>
      <c r="Q157" s="226"/>
      <c r="R157" s="36"/>
      <c r="T157" s="166" t="s">
        <v>22</v>
      </c>
      <c r="U157" s="43" t="s">
        <v>41</v>
      </c>
      <c r="V157" s="35"/>
      <c r="W157" s="167">
        <f t="shared" si="26"/>
        <v>0</v>
      </c>
      <c r="X157" s="167">
        <v>0</v>
      </c>
      <c r="Y157" s="167">
        <f t="shared" si="27"/>
        <v>0</v>
      </c>
      <c r="Z157" s="167">
        <v>0</v>
      </c>
      <c r="AA157" s="168">
        <f t="shared" si="28"/>
        <v>0</v>
      </c>
      <c r="AR157" s="17" t="s">
        <v>148</v>
      </c>
      <c r="AT157" s="17" t="s">
        <v>144</v>
      </c>
      <c r="AU157" s="17" t="s">
        <v>97</v>
      </c>
      <c r="AY157" s="17" t="s">
        <v>143</v>
      </c>
      <c r="BE157" s="104">
        <f t="shared" si="29"/>
        <v>0</v>
      </c>
      <c r="BF157" s="104">
        <f t="shared" si="30"/>
        <v>0</v>
      </c>
      <c r="BG157" s="104">
        <f t="shared" si="31"/>
        <v>0</v>
      </c>
      <c r="BH157" s="104">
        <f t="shared" si="32"/>
        <v>0</v>
      </c>
      <c r="BI157" s="104">
        <f t="shared" si="33"/>
        <v>0</v>
      </c>
      <c r="BJ157" s="17" t="s">
        <v>81</v>
      </c>
      <c r="BK157" s="104">
        <f t="shared" si="34"/>
        <v>0</v>
      </c>
      <c r="BL157" s="17" t="s">
        <v>148</v>
      </c>
      <c r="BM157" s="17" t="s">
        <v>237</v>
      </c>
    </row>
    <row r="158" spans="2:65" s="1" customFormat="1" ht="31.5" customHeight="1">
      <c r="B158" s="34"/>
      <c r="C158" s="162" t="s">
        <v>238</v>
      </c>
      <c r="D158" s="162" t="s">
        <v>144</v>
      </c>
      <c r="E158" s="163" t="s">
        <v>239</v>
      </c>
      <c r="F158" s="223" t="s">
        <v>240</v>
      </c>
      <c r="G158" s="223"/>
      <c r="H158" s="223"/>
      <c r="I158" s="223"/>
      <c r="J158" s="164" t="s">
        <v>232</v>
      </c>
      <c r="K158" s="165">
        <v>6.029</v>
      </c>
      <c r="L158" s="224">
        <v>0</v>
      </c>
      <c r="M158" s="225"/>
      <c r="N158" s="226">
        <f t="shared" si="25"/>
        <v>0</v>
      </c>
      <c r="O158" s="226"/>
      <c r="P158" s="226"/>
      <c r="Q158" s="226"/>
      <c r="R158" s="36"/>
      <c r="T158" s="166" t="s">
        <v>22</v>
      </c>
      <c r="U158" s="43" t="s">
        <v>41</v>
      </c>
      <c r="V158" s="35"/>
      <c r="W158" s="167">
        <f t="shared" si="26"/>
        <v>0</v>
      </c>
      <c r="X158" s="167">
        <v>0</v>
      </c>
      <c r="Y158" s="167">
        <f t="shared" si="27"/>
        <v>0</v>
      </c>
      <c r="Z158" s="167">
        <v>0</v>
      </c>
      <c r="AA158" s="168">
        <f t="shared" si="28"/>
        <v>0</v>
      </c>
      <c r="AR158" s="17" t="s">
        <v>148</v>
      </c>
      <c r="AT158" s="17" t="s">
        <v>144</v>
      </c>
      <c r="AU158" s="17" t="s">
        <v>97</v>
      </c>
      <c r="AY158" s="17" t="s">
        <v>143</v>
      </c>
      <c r="BE158" s="104">
        <f t="shared" si="29"/>
        <v>0</v>
      </c>
      <c r="BF158" s="104">
        <f t="shared" si="30"/>
        <v>0</v>
      </c>
      <c r="BG158" s="104">
        <f t="shared" si="31"/>
        <v>0</v>
      </c>
      <c r="BH158" s="104">
        <f t="shared" si="32"/>
        <v>0</v>
      </c>
      <c r="BI158" s="104">
        <f t="shared" si="33"/>
        <v>0</v>
      </c>
      <c r="BJ158" s="17" t="s">
        <v>81</v>
      </c>
      <c r="BK158" s="104">
        <f t="shared" si="34"/>
        <v>0</v>
      </c>
      <c r="BL158" s="17" t="s">
        <v>148</v>
      </c>
      <c r="BM158" s="17" t="s">
        <v>241</v>
      </c>
    </row>
    <row r="159" spans="2:65" s="1" customFormat="1" ht="31.5" customHeight="1">
      <c r="B159" s="34"/>
      <c r="C159" s="162" t="s">
        <v>242</v>
      </c>
      <c r="D159" s="162" t="s">
        <v>144</v>
      </c>
      <c r="E159" s="163" t="s">
        <v>243</v>
      </c>
      <c r="F159" s="223" t="s">
        <v>244</v>
      </c>
      <c r="G159" s="223"/>
      <c r="H159" s="223"/>
      <c r="I159" s="223"/>
      <c r="J159" s="164" t="s">
        <v>232</v>
      </c>
      <c r="K159" s="165">
        <v>54.855</v>
      </c>
      <c r="L159" s="224">
        <v>0</v>
      </c>
      <c r="M159" s="225"/>
      <c r="N159" s="226">
        <f t="shared" si="25"/>
        <v>0</v>
      </c>
      <c r="O159" s="226"/>
      <c r="P159" s="226"/>
      <c r="Q159" s="226"/>
      <c r="R159" s="36"/>
      <c r="T159" s="166" t="s">
        <v>22</v>
      </c>
      <c r="U159" s="43" t="s">
        <v>41</v>
      </c>
      <c r="V159" s="35"/>
      <c r="W159" s="167">
        <f t="shared" si="26"/>
        <v>0</v>
      </c>
      <c r="X159" s="167">
        <v>0</v>
      </c>
      <c r="Y159" s="167">
        <f t="shared" si="27"/>
        <v>0</v>
      </c>
      <c r="Z159" s="167">
        <v>0</v>
      </c>
      <c r="AA159" s="168">
        <f t="shared" si="28"/>
        <v>0</v>
      </c>
      <c r="AR159" s="17" t="s">
        <v>148</v>
      </c>
      <c r="AT159" s="17" t="s">
        <v>144</v>
      </c>
      <c r="AU159" s="17" t="s">
        <v>97</v>
      </c>
      <c r="AY159" s="17" t="s">
        <v>143</v>
      </c>
      <c r="BE159" s="104">
        <f t="shared" si="29"/>
        <v>0</v>
      </c>
      <c r="BF159" s="104">
        <f t="shared" si="30"/>
        <v>0</v>
      </c>
      <c r="BG159" s="104">
        <f t="shared" si="31"/>
        <v>0</v>
      </c>
      <c r="BH159" s="104">
        <f t="shared" si="32"/>
        <v>0</v>
      </c>
      <c r="BI159" s="104">
        <f t="shared" si="33"/>
        <v>0</v>
      </c>
      <c r="BJ159" s="17" t="s">
        <v>81</v>
      </c>
      <c r="BK159" s="104">
        <f t="shared" si="34"/>
        <v>0</v>
      </c>
      <c r="BL159" s="17" t="s">
        <v>148</v>
      </c>
      <c r="BM159" s="17" t="s">
        <v>245</v>
      </c>
    </row>
    <row r="160" spans="2:65" s="1" customFormat="1" ht="31.5" customHeight="1">
      <c r="B160" s="34"/>
      <c r="C160" s="162" t="s">
        <v>246</v>
      </c>
      <c r="D160" s="162" t="s">
        <v>144</v>
      </c>
      <c r="E160" s="163" t="s">
        <v>247</v>
      </c>
      <c r="F160" s="223" t="s">
        <v>248</v>
      </c>
      <c r="G160" s="223"/>
      <c r="H160" s="223"/>
      <c r="I160" s="223"/>
      <c r="J160" s="164" t="s">
        <v>232</v>
      </c>
      <c r="K160" s="165">
        <v>6.029</v>
      </c>
      <c r="L160" s="224">
        <v>0</v>
      </c>
      <c r="M160" s="225"/>
      <c r="N160" s="226">
        <f t="shared" si="25"/>
        <v>0</v>
      </c>
      <c r="O160" s="226"/>
      <c r="P160" s="226"/>
      <c r="Q160" s="226"/>
      <c r="R160" s="36"/>
      <c r="T160" s="166" t="s">
        <v>22</v>
      </c>
      <c r="U160" s="43" t="s">
        <v>41</v>
      </c>
      <c r="V160" s="35"/>
      <c r="W160" s="167">
        <f t="shared" si="26"/>
        <v>0</v>
      </c>
      <c r="X160" s="167">
        <v>0</v>
      </c>
      <c r="Y160" s="167">
        <f t="shared" si="27"/>
        <v>0</v>
      </c>
      <c r="Z160" s="167">
        <v>0</v>
      </c>
      <c r="AA160" s="168">
        <f t="shared" si="28"/>
        <v>0</v>
      </c>
      <c r="AR160" s="17" t="s">
        <v>148</v>
      </c>
      <c r="AT160" s="17" t="s">
        <v>144</v>
      </c>
      <c r="AU160" s="17" t="s">
        <v>97</v>
      </c>
      <c r="AY160" s="17" t="s">
        <v>143</v>
      </c>
      <c r="BE160" s="104">
        <f t="shared" si="29"/>
        <v>0</v>
      </c>
      <c r="BF160" s="104">
        <f t="shared" si="30"/>
        <v>0</v>
      </c>
      <c r="BG160" s="104">
        <f t="shared" si="31"/>
        <v>0</v>
      </c>
      <c r="BH160" s="104">
        <f t="shared" si="32"/>
        <v>0</v>
      </c>
      <c r="BI160" s="104">
        <f t="shared" si="33"/>
        <v>0</v>
      </c>
      <c r="BJ160" s="17" t="s">
        <v>81</v>
      </c>
      <c r="BK160" s="104">
        <f t="shared" si="34"/>
        <v>0</v>
      </c>
      <c r="BL160" s="17" t="s">
        <v>148</v>
      </c>
      <c r="BM160" s="17" t="s">
        <v>249</v>
      </c>
    </row>
    <row r="161" spans="2:65" s="1" customFormat="1" ht="31.5" customHeight="1">
      <c r="B161" s="34"/>
      <c r="C161" s="162" t="s">
        <v>250</v>
      </c>
      <c r="D161" s="162" t="s">
        <v>144</v>
      </c>
      <c r="E161" s="163" t="s">
        <v>251</v>
      </c>
      <c r="F161" s="223" t="s">
        <v>252</v>
      </c>
      <c r="G161" s="223"/>
      <c r="H161" s="223"/>
      <c r="I161" s="223"/>
      <c r="J161" s="164" t="s">
        <v>232</v>
      </c>
      <c r="K161" s="165">
        <v>6.029</v>
      </c>
      <c r="L161" s="224">
        <v>0</v>
      </c>
      <c r="M161" s="225"/>
      <c r="N161" s="226">
        <f t="shared" si="25"/>
        <v>0</v>
      </c>
      <c r="O161" s="226"/>
      <c r="P161" s="226"/>
      <c r="Q161" s="226"/>
      <c r="R161" s="36"/>
      <c r="T161" s="166" t="s">
        <v>22</v>
      </c>
      <c r="U161" s="43" t="s">
        <v>41</v>
      </c>
      <c r="V161" s="35"/>
      <c r="W161" s="167">
        <f t="shared" si="26"/>
        <v>0</v>
      </c>
      <c r="X161" s="167">
        <v>0</v>
      </c>
      <c r="Y161" s="167">
        <f t="shared" si="27"/>
        <v>0</v>
      </c>
      <c r="Z161" s="167">
        <v>0</v>
      </c>
      <c r="AA161" s="168">
        <f t="shared" si="28"/>
        <v>0</v>
      </c>
      <c r="AR161" s="17" t="s">
        <v>148</v>
      </c>
      <c r="AT161" s="17" t="s">
        <v>144</v>
      </c>
      <c r="AU161" s="17" t="s">
        <v>97</v>
      </c>
      <c r="AY161" s="17" t="s">
        <v>143</v>
      </c>
      <c r="BE161" s="104">
        <f t="shared" si="29"/>
        <v>0</v>
      </c>
      <c r="BF161" s="104">
        <f t="shared" si="30"/>
        <v>0</v>
      </c>
      <c r="BG161" s="104">
        <f t="shared" si="31"/>
        <v>0</v>
      </c>
      <c r="BH161" s="104">
        <f t="shared" si="32"/>
        <v>0</v>
      </c>
      <c r="BI161" s="104">
        <f t="shared" si="33"/>
        <v>0</v>
      </c>
      <c r="BJ161" s="17" t="s">
        <v>81</v>
      </c>
      <c r="BK161" s="104">
        <f t="shared" si="34"/>
        <v>0</v>
      </c>
      <c r="BL161" s="17" t="s">
        <v>148</v>
      </c>
      <c r="BM161" s="17" t="s">
        <v>253</v>
      </c>
    </row>
    <row r="162" spans="2:63" s="9" customFormat="1" ht="29.85" customHeight="1">
      <c r="B162" s="151"/>
      <c r="C162" s="152"/>
      <c r="D162" s="161" t="s">
        <v>111</v>
      </c>
      <c r="E162" s="161"/>
      <c r="F162" s="161"/>
      <c r="G162" s="161"/>
      <c r="H162" s="161"/>
      <c r="I162" s="161"/>
      <c r="J162" s="161"/>
      <c r="K162" s="161"/>
      <c r="L162" s="161"/>
      <c r="M162" s="161"/>
      <c r="N162" s="233">
        <f>BK162</f>
        <v>0</v>
      </c>
      <c r="O162" s="234"/>
      <c r="P162" s="234"/>
      <c r="Q162" s="234"/>
      <c r="R162" s="154"/>
      <c r="T162" s="155"/>
      <c r="U162" s="152"/>
      <c r="V162" s="152"/>
      <c r="W162" s="156">
        <f>W163</f>
        <v>0</v>
      </c>
      <c r="X162" s="152"/>
      <c r="Y162" s="156">
        <f>Y163</f>
        <v>0</v>
      </c>
      <c r="Z162" s="152"/>
      <c r="AA162" s="157">
        <f>AA163</f>
        <v>0</v>
      </c>
      <c r="AR162" s="158" t="s">
        <v>81</v>
      </c>
      <c r="AT162" s="159" t="s">
        <v>75</v>
      </c>
      <c r="AU162" s="159" t="s">
        <v>81</v>
      </c>
      <c r="AY162" s="158" t="s">
        <v>143</v>
      </c>
      <c r="BK162" s="160">
        <f>BK163</f>
        <v>0</v>
      </c>
    </row>
    <row r="163" spans="2:65" s="1" customFormat="1" ht="22.5" customHeight="1">
      <c r="B163" s="34"/>
      <c r="C163" s="162" t="s">
        <v>254</v>
      </c>
      <c r="D163" s="162" t="s">
        <v>144</v>
      </c>
      <c r="E163" s="163" t="s">
        <v>255</v>
      </c>
      <c r="F163" s="223" t="s">
        <v>256</v>
      </c>
      <c r="G163" s="223"/>
      <c r="H163" s="223"/>
      <c r="I163" s="223"/>
      <c r="J163" s="164" t="s">
        <v>232</v>
      </c>
      <c r="K163" s="165">
        <v>61.597</v>
      </c>
      <c r="L163" s="224">
        <v>0</v>
      </c>
      <c r="M163" s="225"/>
      <c r="N163" s="226">
        <f>ROUND(L163*K163,2)</f>
        <v>0</v>
      </c>
      <c r="O163" s="226"/>
      <c r="P163" s="226"/>
      <c r="Q163" s="226"/>
      <c r="R163" s="36"/>
      <c r="T163" s="166" t="s">
        <v>22</v>
      </c>
      <c r="U163" s="43" t="s">
        <v>41</v>
      </c>
      <c r="V163" s="35"/>
      <c r="W163" s="167">
        <f>V163*K163</f>
        <v>0</v>
      </c>
      <c r="X163" s="167">
        <v>0</v>
      </c>
      <c r="Y163" s="167">
        <f>X163*K163</f>
        <v>0</v>
      </c>
      <c r="Z163" s="167">
        <v>0</v>
      </c>
      <c r="AA163" s="168">
        <f>Z163*K163</f>
        <v>0</v>
      </c>
      <c r="AR163" s="17" t="s">
        <v>148</v>
      </c>
      <c r="AT163" s="17" t="s">
        <v>144</v>
      </c>
      <c r="AU163" s="17" t="s">
        <v>97</v>
      </c>
      <c r="AY163" s="17" t="s">
        <v>143</v>
      </c>
      <c r="BE163" s="104">
        <f>IF(U163="základní",N163,0)</f>
        <v>0</v>
      </c>
      <c r="BF163" s="104">
        <f>IF(U163="snížená",N163,0)</f>
        <v>0</v>
      </c>
      <c r="BG163" s="104">
        <f>IF(U163="zákl. přenesená",N163,0)</f>
        <v>0</v>
      </c>
      <c r="BH163" s="104">
        <f>IF(U163="sníž. přenesená",N163,0)</f>
        <v>0</v>
      </c>
      <c r="BI163" s="104">
        <f>IF(U163="nulová",N163,0)</f>
        <v>0</v>
      </c>
      <c r="BJ163" s="17" t="s">
        <v>81</v>
      </c>
      <c r="BK163" s="104">
        <f>ROUND(L163*K163,2)</f>
        <v>0</v>
      </c>
      <c r="BL163" s="17" t="s">
        <v>148</v>
      </c>
      <c r="BM163" s="17" t="s">
        <v>257</v>
      </c>
    </row>
    <row r="164" spans="2:63" s="9" customFormat="1" ht="37.35" customHeight="1">
      <c r="B164" s="151"/>
      <c r="C164" s="152"/>
      <c r="D164" s="153" t="s">
        <v>112</v>
      </c>
      <c r="E164" s="153"/>
      <c r="F164" s="153"/>
      <c r="G164" s="153"/>
      <c r="H164" s="153"/>
      <c r="I164" s="153"/>
      <c r="J164" s="153"/>
      <c r="K164" s="153"/>
      <c r="L164" s="153"/>
      <c r="M164" s="153"/>
      <c r="N164" s="220">
        <f>BK164</f>
        <v>0</v>
      </c>
      <c r="O164" s="221"/>
      <c r="P164" s="221"/>
      <c r="Q164" s="221"/>
      <c r="R164" s="154"/>
      <c r="T164" s="155"/>
      <c r="U164" s="152"/>
      <c r="V164" s="152"/>
      <c r="W164" s="156">
        <f>W165+W169+W174+W189+W192+W195+W198</f>
        <v>0</v>
      </c>
      <c r="X164" s="152"/>
      <c r="Y164" s="156">
        <f>Y165+Y169+Y174+Y189+Y192+Y195+Y198</f>
        <v>33.510496589999995</v>
      </c>
      <c r="Z164" s="152"/>
      <c r="AA164" s="157">
        <f>AA165+AA169+AA174+AA189+AA192+AA195+AA198</f>
        <v>0.7880469000000001</v>
      </c>
      <c r="AR164" s="158" t="s">
        <v>97</v>
      </c>
      <c r="AT164" s="159" t="s">
        <v>75</v>
      </c>
      <c r="AU164" s="159" t="s">
        <v>76</v>
      </c>
      <c r="AY164" s="158" t="s">
        <v>143</v>
      </c>
      <c r="BK164" s="160">
        <f>BK165+BK169+BK174+BK189+BK192+BK195+BK198</f>
        <v>0</v>
      </c>
    </row>
    <row r="165" spans="2:63" s="9" customFormat="1" ht="19.9" customHeight="1">
      <c r="B165" s="151"/>
      <c r="C165" s="152"/>
      <c r="D165" s="161" t="s">
        <v>113</v>
      </c>
      <c r="E165" s="161"/>
      <c r="F165" s="161"/>
      <c r="G165" s="161"/>
      <c r="H165" s="161"/>
      <c r="I165" s="161"/>
      <c r="J165" s="161"/>
      <c r="K165" s="161"/>
      <c r="L165" s="161"/>
      <c r="M165" s="161"/>
      <c r="N165" s="231">
        <f>BK165</f>
        <v>0</v>
      </c>
      <c r="O165" s="232"/>
      <c r="P165" s="232"/>
      <c r="Q165" s="232"/>
      <c r="R165" s="154"/>
      <c r="T165" s="155"/>
      <c r="U165" s="152"/>
      <c r="V165" s="152"/>
      <c r="W165" s="156">
        <f>SUM(W166:W168)</f>
        <v>0</v>
      </c>
      <c r="X165" s="152"/>
      <c r="Y165" s="156">
        <f>SUM(Y166:Y168)</f>
        <v>0.000375</v>
      </c>
      <c r="Z165" s="152"/>
      <c r="AA165" s="157">
        <f>SUM(AA166:AA168)</f>
        <v>0</v>
      </c>
      <c r="AR165" s="158" t="s">
        <v>97</v>
      </c>
      <c r="AT165" s="159" t="s">
        <v>75</v>
      </c>
      <c r="AU165" s="159" t="s">
        <v>81</v>
      </c>
      <c r="AY165" s="158" t="s">
        <v>143</v>
      </c>
      <c r="BK165" s="160">
        <f>SUM(BK166:BK168)</f>
        <v>0</v>
      </c>
    </row>
    <row r="166" spans="2:65" s="1" customFormat="1" ht="22.5" customHeight="1">
      <c r="B166" s="34"/>
      <c r="C166" s="162" t="s">
        <v>258</v>
      </c>
      <c r="D166" s="162" t="s">
        <v>144</v>
      </c>
      <c r="E166" s="163" t="s">
        <v>259</v>
      </c>
      <c r="F166" s="223" t="s">
        <v>260</v>
      </c>
      <c r="G166" s="223"/>
      <c r="H166" s="223"/>
      <c r="I166" s="223"/>
      <c r="J166" s="164" t="s">
        <v>152</v>
      </c>
      <c r="K166" s="165">
        <v>2.497</v>
      </c>
      <c r="L166" s="224">
        <v>0</v>
      </c>
      <c r="M166" s="225"/>
      <c r="N166" s="226">
        <f>ROUND(L166*K166,2)</f>
        <v>0</v>
      </c>
      <c r="O166" s="226"/>
      <c r="P166" s="226"/>
      <c r="Q166" s="226"/>
      <c r="R166" s="36"/>
      <c r="T166" s="166" t="s">
        <v>22</v>
      </c>
      <c r="U166" s="43" t="s">
        <v>41</v>
      </c>
      <c r="V166" s="35"/>
      <c r="W166" s="167">
        <f>V166*K166</f>
        <v>0</v>
      </c>
      <c r="X166" s="167">
        <v>0</v>
      </c>
      <c r="Y166" s="167">
        <f>X166*K166</f>
        <v>0</v>
      </c>
      <c r="Z166" s="167">
        <v>0</v>
      </c>
      <c r="AA166" s="168">
        <f>Z166*K166</f>
        <v>0</v>
      </c>
      <c r="AR166" s="17" t="s">
        <v>206</v>
      </c>
      <c r="AT166" s="17" t="s">
        <v>144</v>
      </c>
      <c r="AU166" s="17" t="s">
        <v>97</v>
      </c>
      <c r="AY166" s="17" t="s">
        <v>143</v>
      </c>
      <c r="BE166" s="104">
        <f>IF(U166="základní",N166,0)</f>
        <v>0</v>
      </c>
      <c r="BF166" s="104">
        <f>IF(U166="snížená",N166,0)</f>
        <v>0</v>
      </c>
      <c r="BG166" s="104">
        <f>IF(U166="zákl. přenesená",N166,0)</f>
        <v>0</v>
      </c>
      <c r="BH166" s="104">
        <f>IF(U166="sníž. přenesená",N166,0)</f>
        <v>0</v>
      </c>
      <c r="BI166" s="104">
        <f>IF(U166="nulová",N166,0)</f>
        <v>0</v>
      </c>
      <c r="BJ166" s="17" t="s">
        <v>81</v>
      </c>
      <c r="BK166" s="104">
        <f>ROUND(L166*K166,2)</f>
        <v>0</v>
      </c>
      <c r="BL166" s="17" t="s">
        <v>206</v>
      </c>
      <c r="BM166" s="17" t="s">
        <v>261</v>
      </c>
    </row>
    <row r="167" spans="2:65" s="1" customFormat="1" ht="22.5" customHeight="1">
      <c r="B167" s="34"/>
      <c r="C167" s="169" t="s">
        <v>262</v>
      </c>
      <c r="D167" s="169" t="s">
        <v>263</v>
      </c>
      <c r="E167" s="170" t="s">
        <v>264</v>
      </c>
      <c r="F167" s="235" t="s">
        <v>265</v>
      </c>
      <c r="G167" s="235"/>
      <c r="H167" s="235"/>
      <c r="I167" s="235"/>
      <c r="J167" s="171" t="s">
        <v>266</v>
      </c>
      <c r="K167" s="172">
        <v>0.375</v>
      </c>
      <c r="L167" s="236">
        <v>0</v>
      </c>
      <c r="M167" s="237"/>
      <c r="N167" s="238">
        <f>ROUND(L167*K167,2)</f>
        <v>0</v>
      </c>
      <c r="O167" s="226"/>
      <c r="P167" s="226"/>
      <c r="Q167" s="226"/>
      <c r="R167" s="36"/>
      <c r="T167" s="166" t="s">
        <v>22</v>
      </c>
      <c r="U167" s="43" t="s">
        <v>41</v>
      </c>
      <c r="V167" s="35"/>
      <c r="W167" s="167">
        <f>V167*K167</f>
        <v>0</v>
      </c>
      <c r="X167" s="167">
        <v>0.001</v>
      </c>
      <c r="Y167" s="167">
        <f>X167*K167</f>
        <v>0.000375</v>
      </c>
      <c r="Z167" s="167">
        <v>0</v>
      </c>
      <c r="AA167" s="168">
        <f>Z167*K167</f>
        <v>0</v>
      </c>
      <c r="AR167" s="17" t="s">
        <v>267</v>
      </c>
      <c r="AT167" s="17" t="s">
        <v>263</v>
      </c>
      <c r="AU167" s="17" t="s">
        <v>97</v>
      </c>
      <c r="AY167" s="17" t="s">
        <v>143</v>
      </c>
      <c r="BE167" s="104">
        <f>IF(U167="základní",N167,0)</f>
        <v>0</v>
      </c>
      <c r="BF167" s="104">
        <f>IF(U167="snížená",N167,0)</f>
        <v>0</v>
      </c>
      <c r="BG167" s="104">
        <f>IF(U167="zákl. přenesená",N167,0)</f>
        <v>0</v>
      </c>
      <c r="BH167" s="104">
        <f>IF(U167="sníž. přenesená",N167,0)</f>
        <v>0</v>
      </c>
      <c r="BI167" s="104">
        <f>IF(U167="nulová",N167,0)</f>
        <v>0</v>
      </c>
      <c r="BJ167" s="17" t="s">
        <v>81</v>
      </c>
      <c r="BK167" s="104">
        <f>ROUND(L167*K167,2)</f>
        <v>0</v>
      </c>
      <c r="BL167" s="17" t="s">
        <v>206</v>
      </c>
      <c r="BM167" s="17" t="s">
        <v>268</v>
      </c>
    </row>
    <row r="168" spans="2:65" s="1" customFormat="1" ht="31.5" customHeight="1">
      <c r="B168" s="34"/>
      <c r="C168" s="162" t="s">
        <v>269</v>
      </c>
      <c r="D168" s="162" t="s">
        <v>144</v>
      </c>
      <c r="E168" s="163" t="s">
        <v>270</v>
      </c>
      <c r="F168" s="223" t="s">
        <v>271</v>
      </c>
      <c r="G168" s="223"/>
      <c r="H168" s="223"/>
      <c r="I168" s="223"/>
      <c r="J168" s="164" t="s">
        <v>232</v>
      </c>
      <c r="K168" s="165">
        <v>0.002</v>
      </c>
      <c r="L168" s="224">
        <v>0</v>
      </c>
      <c r="M168" s="225"/>
      <c r="N168" s="226">
        <f>ROUND(L168*K168,2)</f>
        <v>0</v>
      </c>
      <c r="O168" s="226"/>
      <c r="P168" s="226"/>
      <c r="Q168" s="226"/>
      <c r="R168" s="36"/>
      <c r="T168" s="166" t="s">
        <v>22</v>
      </c>
      <c r="U168" s="43" t="s">
        <v>41</v>
      </c>
      <c r="V168" s="35"/>
      <c r="W168" s="167">
        <f>V168*K168</f>
        <v>0</v>
      </c>
      <c r="X168" s="167">
        <v>0</v>
      </c>
      <c r="Y168" s="167">
        <f>X168*K168</f>
        <v>0</v>
      </c>
      <c r="Z168" s="167">
        <v>0</v>
      </c>
      <c r="AA168" s="168">
        <f>Z168*K168</f>
        <v>0</v>
      </c>
      <c r="AR168" s="17" t="s">
        <v>206</v>
      </c>
      <c r="AT168" s="17" t="s">
        <v>144</v>
      </c>
      <c r="AU168" s="17" t="s">
        <v>97</v>
      </c>
      <c r="AY168" s="17" t="s">
        <v>143</v>
      </c>
      <c r="BE168" s="104">
        <f>IF(U168="základní",N168,0)</f>
        <v>0</v>
      </c>
      <c r="BF168" s="104">
        <f>IF(U168="snížená",N168,0)</f>
        <v>0</v>
      </c>
      <c r="BG168" s="104">
        <f>IF(U168="zákl. přenesená",N168,0)</f>
        <v>0</v>
      </c>
      <c r="BH168" s="104">
        <f>IF(U168="sníž. přenesená",N168,0)</f>
        <v>0</v>
      </c>
      <c r="BI168" s="104">
        <f>IF(U168="nulová",N168,0)</f>
        <v>0</v>
      </c>
      <c r="BJ168" s="17" t="s">
        <v>81</v>
      </c>
      <c r="BK168" s="104">
        <f>ROUND(L168*K168,2)</f>
        <v>0</v>
      </c>
      <c r="BL168" s="17" t="s">
        <v>206</v>
      </c>
      <c r="BM168" s="17" t="s">
        <v>272</v>
      </c>
    </row>
    <row r="169" spans="2:63" s="9" customFormat="1" ht="29.85" customHeight="1">
      <c r="B169" s="151"/>
      <c r="C169" s="152"/>
      <c r="D169" s="161" t="s">
        <v>114</v>
      </c>
      <c r="E169" s="161"/>
      <c r="F169" s="161"/>
      <c r="G169" s="161"/>
      <c r="H169" s="161"/>
      <c r="I169" s="161"/>
      <c r="J169" s="161"/>
      <c r="K169" s="161"/>
      <c r="L169" s="161"/>
      <c r="M169" s="161"/>
      <c r="N169" s="233">
        <f>BK169</f>
        <v>0</v>
      </c>
      <c r="O169" s="234"/>
      <c r="P169" s="234"/>
      <c r="Q169" s="234"/>
      <c r="R169" s="154"/>
      <c r="T169" s="155"/>
      <c r="U169" s="152"/>
      <c r="V169" s="152"/>
      <c r="W169" s="156">
        <f>SUM(W170:W173)</f>
        <v>0</v>
      </c>
      <c r="X169" s="152"/>
      <c r="Y169" s="156">
        <f>SUM(Y170:Y173)</f>
        <v>31.9781628</v>
      </c>
      <c r="Z169" s="152"/>
      <c r="AA169" s="157">
        <f>SUM(AA170:AA173)</f>
        <v>0.048546900000000004</v>
      </c>
      <c r="AR169" s="158" t="s">
        <v>97</v>
      </c>
      <c r="AT169" s="159" t="s">
        <v>75</v>
      </c>
      <c r="AU169" s="159" t="s">
        <v>81</v>
      </c>
      <c r="AY169" s="158" t="s">
        <v>143</v>
      </c>
      <c r="BK169" s="160">
        <f>SUM(BK170:BK173)</f>
        <v>0</v>
      </c>
    </row>
    <row r="170" spans="2:65" s="1" customFormat="1" ht="22.5" customHeight="1">
      <c r="B170" s="34"/>
      <c r="C170" s="162" t="s">
        <v>267</v>
      </c>
      <c r="D170" s="162" t="s">
        <v>144</v>
      </c>
      <c r="E170" s="163" t="s">
        <v>273</v>
      </c>
      <c r="F170" s="223" t="s">
        <v>274</v>
      </c>
      <c r="G170" s="223"/>
      <c r="H170" s="223"/>
      <c r="I170" s="223"/>
      <c r="J170" s="164" t="s">
        <v>184</v>
      </c>
      <c r="K170" s="165">
        <v>29.07</v>
      </c>
      <c r="L170" s="224">
        <v>0</v>
      </c>
      <c r="M170" s="225"/>
      <c r="N170" s="226">
        <f>ROUND(L170*K170,2)</f>
        <v>0</v>
      </c>
      <c r="O170" s="226"/>
      <c r="P170" s="226"/>
      <c r="Q170" s="226"/>
      <c r="R170" s="36"/>
      <c r="T170" s="166" t="s">
        <v>22</v>
      </c>
      <c r="U170" s="43" t="s">
        <v>41</v>
      </c>
      <c r="V170" s="35"/>
      <c r="W170" s="167">
        <f>V170*K170</f>
        <v>0</v>
      </c>
      <c r="X170" s="167">
        <v>0</v>
      </c>
      <c r="Y170" s="167">
        <f>X170*K170</f>
        <v>0</v>
      </c>
      <c r="Z170" s="167">
        <v>0.00167</v>
      </c>
      <c r="AA170" s="168">
        <f>Z170*K170</f>
        <v>0.048546900000000004</v>
      </c>
      <c r="AR170" s="17" t="s">
        <v>206</v>
      </c>
      <c r="AT170" s="17" t="s">
        <v>144</v>
      </c>
      <c r="AU170" s="17" t="s">
        <v>97</v>
      </c>
      <c r="AY170" s="17" t="s">
        <v>143</v>
      </c>
      <c r="BE170" s="104">
        <f>IF(U170="základní",N170,0)</f>
        <v>0</v>
      </c>
      <c r="BF170" s="104">
        <f>IF(U170="snížená",N170,0)</f>
        <v>0</v>
      </c>
      <c r="BG170" s="104">
        <f>IF(U170="zákl. přenesená",N170,0)</f>
        <v>0</v>
      </c>
      <c r="BH170" s="104">
        <f>IF(U170="sníž. přenesená",N170,0)</f>
        <v>0</v>
      </c>
      <c r="BI170" s="104">
        <f>IF(U170="nulová",N170,0)</f>
        <v>0</v>
      </c>
      <c r="BJ170" s="17" t="s">
        <v>81</v>
      </c>
      <c r="BK170" s="104">
        <f>ROUND(L170*K170,2)</f>
        <v>0</v>
      </c>
      <c r="BL170" s="17" t="s">
        <v>206</v>
      </c>
      <c r="BM170" s="17" t="s">
        <v>275</v>
      </c>
    </row>
    <row r="171" spans="2:65" s="1" customFormat="1" ht="31.5" customHeight="1">
      <c r="B171" s="34"/>
      <c r="C171" s="162" t="s">
        <v>276</v>
      </c>
      <c r="D171" s="162" t="s">
        <v>144</v>
      </c>
      <c r="E171" s="163" t="s">
        <v>277</v>
      </c>
      <c r="F171" s="223" t="s">
        <v>278</v>
      </c>
      <c r="G171" s="223"/>
      <c r="H171" s="223"/>
      <c r="I171" s="223"/>
      <c r="J171" s="164" t="s">
        <v>184</v>
      </c>
      <c r="K171" s="165">
        <v>29.07</v>
      </c>
      <c r="L171" s="224">
        <v>0</v>
      </c>
      <c r="M171" s="225"/>
      <c r="N171" s="226">
        <f>ROUND(L171*K171,2)</f>
        <v>0</v>
      </c>
      <c r="O171" s="226"/>
      <c r="P171" s="226"/>
      <c r="Q171" s="226"/>
      <c r="R171" s="36"/>
      <c r="T171" s="166" t="s">
        <v>22</v>
      </c>
      <c r="U171" s="43" t="s">
        <v>41</v>
      </c>
      <c r="V171" s="35"/>
      <c r="W171" s="167">
        <f>V171*K171</f>
        <v>0</v>
      </c>
      <c r="X171" s="167">
        <v>4E-05</v>
      </c>
      <c r="Y171" s="167">
        <f>X171*K171</f>
        <v>0.0011628</v>
      </c>
      <c r="Z171" s="167">
        <v>0</v>
      </c>
      <c r="AA171" s="168">
        <f>Z171*K171</f>
        <v>0</v>
      </c>
      <c r="AR171" s="17" t="s">
        <v>206</v>
      </c>
      <c r="AT171" s="17" t="s">
        <v>144</v>
      </c>
      <c r="AU171" s="17" t="s">
        <v>97</v>
      </c>
      <c r="AY171" s="17" t="s">
        <v>143</v>
      </c>
      <c r="BE171" s="104">
        <f>IF(U171="základní",N171,0)</f>
        <v>0</v>
      </c>
      <c r="BF171" s="104">
        <f>IF(U171="snížená",N171,0)</f>
        <v>0</v>
      </c>
      <c r="BG171" s="104">
        <f>IF(U171="zákl. přenesená",N171,0)</f>
        <v>0</v>
      </c>
      <c r="BH171" s="104">
        <f>IF(U171="sníž. přenesená",N171,0)</f>
        <v>0</v>
      </c>
      <c r="BI171" s="104">
        <f>IF(U171="nulová",N171,0)</f>
        <v>0</v>
      </c>
      <c r="BJ171" s="17" t="s">
        <v>81</v>
      </c>
      <c r="BK171" s="104">
        <f>ROUND(L171*K171,2)</f>
        <v>0</v>
      </c>
      <c r="BL171" s="17" t="s">
        <v>206</v>
      </c>
      <c r="BM171" s="17" t="s">
        <v>279</v>
      </c>
    </row>
    <row r="172" spans="2:65" s="1" customFormat="1" ht="22.5" customHeight="1">
      <c r="B172" s="34"/>
      <c r="C172" s="169" t="s">
        <v>280</v>
      </c>
      <c r="D172" s="169" t="s">
        <v>263</v>
      </c>
      <c r="E172" s="170" t="s">
        <v>281</v>
      </c>
      <c r="F172" s="235" t="s">
        <v>282</v>
      </c>
      <c r="G172" s="235"/>
      <c r="H172" s="235"/>
      <c r="I172" s="235"/>
      <c r="J172" s="171" t="s">
        <v>184</v>
      </c>
      <c r="K172" s="172">
        <v>31.977</v>
      </c>
      <c r="L172" s="236">
        <v>0</v>
      </c>
      <c r="M172" s="237"/>
      <c r="N172" s="238">
        <f>ROUND(L172*K172,2)</f>
        <v>0</v>
      </c>
      <c r="O172" s="226"/>
      <c r="P172" s="226"/>
      <c r="Q172" s="226"/>
      <c r="R172" s="36"/>
      <c r="T172" s="166" t="s">
        <v>22</v>
      </c>
      <c r="U172" s="43" t="s">
        <v>41</v>
      </c>
      <c r="V172" s="35"/>
      <c r="W172" s="167">
        <f>V172*K172</f>
        <v>0</v>
      </c>
      <c r="X172" s="167">
        <v>1</v>
      </c>
      <c r="Y172" s="167">
        <f>X172*K172</f>
        <v>31.977</v>
      </c>
      <c r="Z172" s="167">
        <v>0</v>
      </c>
      <c r="AA172" s="168">
        <f>Z172*K172</f>
        <v>0</v>
      </c>
      <c r="AR172" s="17" t="s">
        <v>267</v>
      </c>
      <c r="AT172" s="17" t="s">
        <v>263</v>
      </c>
      <c r="AU172" s="17" t="s">
        <v>97</v>
      </c>
      <c r="AY172" s="17" t="s">
        <v>143</v>
      </c>
      <c r="BE172" s="104">
        <f>IF(U172="základní",N172,0)</f>
        <v>0</v>
      </c>
      <c r="BF172" s="104">
        <f>IF(U172="snížená",N172,0)</f>
        <v>0</v>
      </c>
      <c r="BG172" s="104">
        <f>IF(U172="zákl. přenesená",N172,0)</f>
        <v>0</v>
      </c>
      <c r="BH172" s="104">
        <f>IF(U172="sníž. přenesená",N172,0)</f>
        <v>0</v>
      </c>
      <c r="BI172" s="104">
        <f>IF(U172="nulová",N172,0)</f>
        <v>0</v>
      </c>
      <c r="BJ172" s="17" t="s">
        <v>81</v>
      </c>
      <c r="BK172" s="104">
        <f>ROUND(L172*K172,2)</f>
        <v>0</v>
      </c>
      <c r="BL172" s="17" t="s">
        <v>206</v>
      </c>
      <c r="BM172" s="17" t="s">
        <v>283</v>
      </c>
    </row>
    <row r="173" spans="2:65" s="1" customFormat="1" ht="31.5" customHeight="1">
      <c r="B173" s="34"/>
      <c r="C173" s="162" t="s">
        <v>284</v>
      </c>
      <c r="D173" s="162" t="s">
        <v>144</v>
      </c>
      <c r="E173" s="163" t="s">
        <v>285</v>
      </c>
      <c r="F173" s="223" t="s">
        <v>286</v>
      </c>
      <c r="G173" s="223"/>
      <c r="H173" s="223"/>
      <c r="I173" s="223"/>
      <c r="J173" s="164" t="s">
        <v>232</v>
      </c>
      <c r="K173" s="165">
        <v>0.05</v>
      </c>
      <c r="L173" s="224">
        <v>0</v>
      </c>
      <c r="M173" s="225"/>
      <c r="N173" s="226">
        <f>ROUND(L173*K173,2)</f>
        <v>0</v>
      </c>
      <c r="O173" s="226"/>
      <c r="P173" s="226"/>
      <c r="Q173" s="226"/>
      <c r="R173" s="36"/>
      <c r="T173" s="166" t="s">
        <v>22</v>
      </c>
      <c r="U173" s="43" t="s">
        <v>41</v>
      </c>
      <c r="V173" s="35"/>
      <c r="W173" s="167">
        <f>V173*K173</f>
        <v>0</v>
      </c>
      <c r="X173" s="167">
        <v>0</v>
      </c>
      <c r="Y173" s="167">
        <f>X173*K173</f>
        <v>0</v>
      </c>
      <c r="Z173" s="167">
        <v>0</v>
      </c>
      <c r="AA173" s="168">
        <f>Z173*K173</f>
        <v>0</v>
      </c>
      <c r="AR173" s="17" t="s">
        <v>206</v>
      </c>
      <c r="AT173" s="17" t="s">
        <v>144</v>
      </c>
      <c r="AU173" s="17" t="s">
        <v>97</v>
      </c>
      <c r="AY173" s="17" t="s">
        <v>143</v>
      </c>
      <c r="BE173" s="104">
        <f>IF(U173="základní",N173,0)</f>
        <v>0</v>
      </c>
      <c r="BF173" s="104">
        <f>IF(U173="snížená",N173,0)</f>
        <v>0</v>
      </c>
      <c r="BG173" s="104">
        <f>IF(U173="zákl. přenesená",N173,0)</f>
        <v>0</v>
      </c>
      <c r="BH173" s="104">
        <f>IF(U173="sníž. přenesená",N173,0)</f>
        <v>0</v>
      </c>
      <c r="BI173" s="104">
        <f>IF(U173="nulová",N173,0)</f>
        <v>0</v>
      </c>
      <c r="BJ173" s="17" t="s">
        <v>81</v>
      </c>
      <c r="BK173" s="104">
        <f>ROUND(L173*K173,2)</f>
        <v>0</v>
      </c>
      <c r="BL173" s="17" t="s">
        <v>206</v>
      </c>
      <c r="BM173" s="17" t="s">
        <v>287</v>
      </c>
    </row>
    <row r="174" spans="2:63" s="9" customFormat="1" ht="29.85" customHeight="1">
      <c r="B174" s="151"/>
      <c r="C174" s="152"/>
      <c r="D174" s="161" t="s">
        <v>115</v>
      </c>
      <c r="E174" s="161"/>
      <c r="F174" s="161"/>
      <c r="G174" s="161"/>
      <c r="H174" s="161"/>
      <c r="I174" s="161"/>
      <c r="J174" s="161"/>
      <c r="K174" s="161"/>
      <c r="L174" s="161"/>
      <c r="M174" s="161"/>
      <c r="N174" s="233">
        <f>BK174</f>
        <v>0</v>
      </c>
      <c r="O174" s="234"/>
      <c r="P174" s="234"/>
      <c r="Q174" s="234"/>
      <c r="R174" s="154"/>
      <c r="T174" s="155"/>
      <c r="U174" s="152"/>
      <c r="V174" s="152"/>
      <c r="W174" s="156">
        <f>SUM(W175:W188)</f>
        <v>0</v>
      </c>
      <c r="X174" s="152"/>
      <c r="Y174" s="156">
        <f>SUM(Y175:Y188)</f>
        <v>1.2873852500000003</v>
      </c>
      <c r="Z174" s="152"/>
      <c r="AA174" s="157">
        <f>SUM(AA175:AA188)</f>
        <v>0.7395</v>
      </c>
      <c r="AR174" s="158" t="s">
        <v>97</v>
      </c>
      <c r="AT174" s="159" t="s">
        <v>75</v>
      </c>
      <c r="AU174" s="159" t="s">
        <v>81</v>
      </c>
      <c r="AY174" s="158" t="s">
        <v>143</v>
      </c>
      <c r="BK174" s="160">
        <f>SUM(BK175:BK188)</f>
        <v>0</v>
      </c>
    </row>
    <row r="175" spans="2:65" s="1" customFormat="1" ht="31.5" customHeight="1">
      <c r="B175" s="34"/>
      <c r="C175" s="162" t="s">
        <v>288</v>
      </c>
      <c r="D175" s="162" t="s">
        <v>144</v>
      </c>
      <c r="E175" s="163" t="s">
        <v>289</v>
      </c>
      <c r="F175" s="223" t="s">
        <v>290</v>
      </c>
      <c r="G175" s="223"/>
      <c r="H175" s="223"/>
      <c r="I175" s="223"/>
      <c r="J175" s="164" t="s">
        <v>201</v>
      </c>
      <c r="K175" s="165">
        <v>17</v>
      </c>
      <c r="L175" s="224">
        <v>0</v>
      </c>
      <c r="M175" s="225"/>
      <c r="N175" s="226">
        <f aca="true" t="shared" si="35" ref="N175:N188">ROUND(L175*K175,2)</f>
        <v>0</v>
      </c>
      <c r="O175" s="226"/>
      <c r="P175" s="226"/>
      <c r="Q175" s="226"/>
      <c r="R175" s="36"/>
      <c r="T175" s="166" t="s">
        <v>22</v>
      </c>
      <c r="U175" s="43" t="s">
        <v>41</v>
      </c>
      <c r="V175" s="35"/>
      <c r="W175" s="167">
        <f aca="true" t="shared" si="36" ref="W175:W188">V175*K175</f>
        <v>0</v>
      </c>
      <c r="X175" s="167">
        <v>0</v>
      </c>
      <c r="Y175" s="167">
        <f aca="true" t="shared" si="37" ref="Y175:Y188">X175*K175</f>
        <v>0</v>
      </c>
      <c r="Z175" s="167">
        <v>0.006</v>
      </c>
      <c r="AA175" s="168">
        <f aca="true" t="shared" si="38" ref="AA175:AA188">Z175*K175</f>
        <v>0.10200000000000001</v>
      </c>
      <c r="AR175" s="17" t="s">
        <v>206</v>
      </c>
      <c r="AT175" s="17" t="s">
        <v>144</v>
      </c>
      <c r="AU175" s="17" t="s">
        <v>97</v>
      </c>
      <c r="AY175" s="17" t="s">
        <v>143</v>
      </c>
      <c r="BE175" s="104">
        <f aca="true" t="shared" si="39" ref="BE175:BE188">IF(U175="základní",N175,0)</f>
        <v>0</v>
      </c>
      <c r="BF175" s="104">
        <f aca="true" t="shared" si="40" ref="BF175:BF188">IF(U175="snížená",N175,0)</f>
        <v>0</v>
      </c>
      <c r="BG175" s="104">
        <f aca="true" t="shared" si="41" ref="BG175:BG188">IF(U175="zákl. přenesená",N175,0)</f>
        <v>0</v>
      </c>
      <c r="BH175" s="104">
        <f aca="true" t="shared" si="42" ref="BH175:BH188">IF(U175="sníž. přenesená",N175,0)</f>
        <v>0</v>
      </c>
      <c r="BI175" s="104">
        <f aca="true" t="shared" si="43" ref="BI175:BI188">IF(U175="nulová",N175,0)</f>
        <v>0</v>
      </c>
      <c r="BJ175" s="17" t="s">
        <v>81</v>
      </c>
      <c r="BK175" s="104">
        <f aca="true" t="shared" si="44" ref="BK175:BK188">ROUND(L175*K175,2)</f>
        <v>0</v>
      </c>
      <c r="BL175" s="17" t="s">
        <v>206</v>
      </c>
      <c r="BM175" s="17" t="s">
        <v>291</v>
      </c>
    </row>
    <row r="176" spans="2:65" s="1" customFormat="1" ht="31.5" customHeight="1">
      <c r="B176" s="34"/>
      <c r="C176" s="162" t="s">
        <v>292</v>
      </c>
      <c r="D176" s="162" t="s">
        <v>144</v>
      </c>
      <c r="E176" s="163" t="s">
        <v>293</v>
      </c>
      <c r="F176" s="223" t="s">
        <v>294</v>
      </c>
      <c r="G176" s="223"/>
      <c r="H176" s="223"/>
      <c r="I176" s="223"/>
      <c r="J176" s="164" t="s">
        <v>152</v>
      </c>
      <c r="K176" s="165">
        <v>35.141</v>
      </c>
      <c r="L176" s="224">
        <v>0</v>
      </c>
      <c r="M176" s="225"/>
      <c r="N176" s="226">
        <f t="shared" si="35"/>
        <v>0</v>
      </c>
      <c r="O176" s="226"/>
      <c r="P176" s="226"/>
      <c r="Q176" s="226"/>
      <c r="R176" s="36"/>
      <c r="T176" s="166" t="s">
        <v>22</v>
      </c>
      <c r="U176" s="43" t="s">
        <v>41</v>
      </c>
      <c r="V176" s="35"/>
      <c r="W176" s="167">
        <f t="shared" si="36"/>
        <v>0</v>
      </c>
      <c r="X176" s="167">
        <v>0.00025</v>
      </c>
      <c r="Y176" s="167">
        <f t="shared" si="37"/>
        <v>0.00878525</v>
      </c>
      <c r="Z176" s="167">
        <v>0</v>
      </c>
      <c r="AA176" s="168">
        <f t="shared" si="38"/>
        <v>0</v>
      </c>
      <c r="AR176" s="17" t="s">
        <v>206</v>
      </c>
      <c r="AT176" s="17" t="s">
        <v>144</v>
      </c>
      <c r="AU176" s="17" t="s">
        <v>97</v>
      </c>
      <c r="AY176" s="17" t="s">
        <v>143</v>
      </c>
      <c r="BE176" s="104">
        <f t="shared" si="39"/>
        <v>0</v>
      </c>
      <c r="BF176" s="104">
        <f t="shared" si="40"/>
        <v>0</v>
      </c>
      <c r="BG176" s="104">
        <f t="shared" si="41"/>
        <v>0</v>
      </c>
      <c r="BH176" s="104">
        <f t="shared" si="42"/>
        <v>0</v>
      </c>
      <c r="BI176" s="104">
        <f t="shared" si="43"/>
        <v>0</v>
      </c>
      <c r="BJ176" s="17" t="s">
        <v>81</v>
      </c>
      <c r="BK176" s="104">
        <f t="shared" si="44"/>
        <v>0</v>
      </c>
      <c r="BL176" s="17" t="s">
        <v>206</v>
      </c>
      <c r="BM176" s="17" t="s">
        <v>295</v>
      </c>
    </row>
    <row r="177" spans="2:65" s="1" customFormat="1" ht="22.5" customHeight="1">
      <c r="B177" s="34"/>
      <c r="C177" s="169" t="s">
        <v>296</v>
      </c>
      <c r="D177" s="169" t="s">
        <v>263</v>
      </c>
      <c r="E177" s="170" t="s">
        <v>297</v>
      </c>
      <c r="F177" s="235" t="s">
        <v>298</v>
      </c>
      <c r="G177" s="235"/>
      <c r="H177" s="235"/>
      <c r="I177" s="235"/>
      <c r="J177" s="171" t="s">
        <v>201</v>
      </c>
      <c r="K177" s="172">
        <v>5</v>
      </c>
      <c r="L177" s="236">
        <v>0</v>
      </c>
      <c r="M177" s="237"/>
      <c r="N177" s="238">
        <f t="shared" si="35"/>
        <v>0</v>
      </c>
      <c r="O177" s="226"/>
      <c r="P177" s="226"/>
      <c r="Q177" s="226"/>
      <c r="R177" s="36"/>
      <c r="T177" s="166" t="s">
        <v>22</v>
      </c>
      <c r="U177" s="43" t="s">
        <v>41</v>
      </c>
      <c r="V177" s="35"/>
      <c r="W177" s="167">
        <f t="shared" si="36"/>
        <v>0</v>
      </c>
      <c r="X177" s="167">
        <v>0.068</v>
      </c>
      <c r="Y177" s="167">
        <f t="shared" si="37"/>
        <v>0.34</v>
      </c>
      <c r="Z177" s="167">
        <v>0</v>
      </c>
      <c r="AA177" s="168">
        <f t="shared" si="38"/>
        <v>0</v>
      </c>
      <c r="AR177" s="17" t="s">
        <v>267</v>
      </c>
      <c r="AT177" s="17" t="s">
        <v>263</v>
      </c>
      <c r="AU177" s="17" t="s">
        <v>97</v>
      </c>
      <c r="AY177" s="17" t="s">
        <v>143</v>
      </c>
      <c r="BE177" s="104">
        <f t="shared" si="39"/>
        <v>0</v>
      </c>
      <c r="BF177" s="104">
        <f t="shared" si="40"/>
        <v>0</v>
      </c>
      <c r="BG177" s="104">
        <f t="shared" si="41"/>
        <v>0</v>
      </c>
      <c r="BH177" s="104">
        <f t="shared" si="42"/>
        <v>0</v>
      </c>
      <c r="BI177" s="104">
        <f t="shared" si="43"/>
        <v>0</v>
      </c>
      <c r="BJ177" s="17" t="s">
        <v>81</v>
      </c>
      <c r="BK177" s="104">
        <f t="shared" si="44"/>
        <v>0</v>
      </c>
      <c r="BL177" s="17" t="s">
        <v>206</v>
      </c>
      <c r="BM177" s="17" t="s">
        <v>299</v>
      </c>
    </row>
    <row r="178" spans="2:65" s="1" customFormat="1" ht="31.5" customHeight="1">
      <c r="B178" s="34"/>
      <c r="C178" s="169" t="s">
        <v>300</v>
      </c>
      <c r="D178" s="169" t="s">
        <v>263</v>
      </c>
      <c r="E178" s="170" t="s">
        <v>301</v>
      </c>
      <c r="F178" s="235" t="s">
        <v>302</v>
      </c>
      <c r="G178" s="235"/>
      <c r="H178" s="235"/>
      <c r="I178" s="235"/>
      <c r="J178" s="171" t="s">
        <v>201</v>
      </c>
      <c r="K178" s="172">
        <v>1</v>
      </c>
      <c r="L178" s="236">
        <v>0</v>
      </c>
      <c r="M178" s="237"/>
      <c r="N178" s="238">
        <f t="shared" si="35"/>
        <v>0</v>
      </c>
      <c r="O178" s="226"/>
      <c r="P178" s="226"/>
      <c r="Q178" s="226"/>
      <c r="R178" s="36"/>
      <c r="T178" s="166" t="s">
        <v>22</v>
      </c>
      <c r="U178" s="43" t="s">
        <v>41</v>
      </c>
      <c r="V178" s="35"/>
      <c r="W178" s="167">
        <f t="shared" si="36"/>
        <v>0</v>
      </c>
      <c r="X178" s="167">
        <v>0.068</v>
      </c>
      <c r="Y178" s="167">
        <f t="shared" si="37"/>
        <v>0.068</v>
      </c>
      <c r="Z178" s="167">
        <v>0</v>
      </c>
      <c r="AA178" s="168">
        <f t="shared" si="38"/>
        <v>0</v>
      </c>
      <c r="AR178" s="17" t="s">
        <v>267</v>
      </c>
      <c r="AT178" s="17" t="s">
        <v>263</v>
      </c>
      <c r="AU178" s="17" t="s">
        <v>97</v>
      </c>
      <c r="AY178" s="17" t="s">
        <v>143</v>
      </c>
      <c r="BE178" s="104">
        <f t="shared" si="39"/>
        <v>0</v>
      </c>
      <c r="BF178" s="104">
        <f t="shared" si="40"/>
        <v>0</v>
      </c>
      <c r="BG178" s="104">
        <f t="shared" si="41"/>
        <v>0</v>
      </c>
      <c r="BH178" s="104">
        <f t="shared" si="42"/>
        <v>0</v>
      </c>
      <c r="BI178" s="104">
        <f t="shared" si="43"/>
        <v>0</v>
      </c>
      <c r="BJ178" s="17" t="s">
        <v>81</v>
      </c>
      <c r="BK178" s="104">
        <f t="shared" si="44"/>
        <v>0</v>
      </c>
      <c r="BL178" s="17" t="s">
        <v>206</v>
      </c>
      <c r="BM178" s="17" t="s">
        <v>303</v>
      </c>
    </row>
    <row r="179" spans="2:65" s="1" customFormat="1" ht="22.5" customHeight="1">
      <c r="B179" s="34"/>
      <c r="C179" s="169" t="s">
        <v>304</v>
      </c>
      <c r="D179" s="169" t="s">
        <v>263</v>
      </c>
      <c r="E179" s="170" t="s">
        <v>305</v>
      </c>
      <c r="F179" s="235" t="s">
        <v>306</v>
      </c>
      <c r="G179" s="235"/>
      <c r="H179" s="235"/>
      <c r="I179" s="235"/>
      <c r="J179" s="171" t="s">
        <v>201</v>
      </c>
      <c r="K179" s="172">
        <v>1</v>
      </c>
      <c r="L179" s="236">
        <v>0</v>
      </c>
      <c r="M179" s="237"/>
      <c r="N179" s="238">
        <f t="shared" si="35"/>
        <v>0</v>
      </c>
      <c r="O179" s="226"/>
      <c r="P179" s="226"/>
      <c r="Q179" s="226"/>
      <c r="R179" s="36"/>
      <c r="T179" s="166" t="s">
        <v>22</v>
      </c>
      <c r="U179" s="43" t="s">
        <v>41</v>
      </c>
      <c r="V179" s="35"/>
      <c r="W179" s="167">
        <f t="shared" si="36"/>
        <v>0</v>
      </c>
      <c r="X179" s="167">
        <v>0.068</v>
      </c>
      <c r="Y179" s="167">
        <f t="shared" si="37"/>
        <v>0.068</v>
      </c>
      <c r="Z179" s="167">
        <v>0</v>
      </c>
      <c r="AA179" s="168">
        <f t="shared" si="38"/>
        <v>0</v>
      </c>
      <c r="AR179" s="17" t="s">
        <v>267</v>
      </c>
      <c r="AT179" s="17" t="s">
        <v>263</v>
      </c>
      <c r="AU179" s="17" t="s">
        <v>97</v>
      </c>
      <c r="AY179" s="17" t="s">
        <v>143</v>
      </c>
      <c r="BE179" s="104">
        <f t="shared" si="39"/>
        <v>0</v>
      </c>
      <c r="BF179" s="104">
        <f t="shared" si="40"/>
        <v>0</v>
      </c>
      <c r="BG179" s="104">
        <f t="shared" si="41"/>
        <v>0</v>
      </c>
      <c r="BH179" s="104">
        <f t="shared" si="42"/>
        <v>0</v>
      </c>
      <c r="BI179" s="104">
        <f t="shared" si="43"/>
        <v>0</v>
      </c>
      <c r="BJ179" s="17" t="s">
        <v>81</v>
      </c>
      <c r="BK179" s="104">
        <f t="shared" si="44"/>
        <v>0</v>
      </c>
      <c r="BL179" s="17" t="s">
        <v>206</v>
      </c>
      <c r="BM179" s="17" t="s">
        <v>307</v>
      </c>
    </row>
    <row r="180" spans="2:65" s="1" customFormat="1" ht="31.5" customHeight="1">
      <c r="B180" s="34"/>
      <c r="C180" s="169" t="s">
        <v>308</v>
      </c>
      <c r="D180" s="169" t="s">
        <v>263</v>
      </c>
      <c r="E180" s="170" t="s">
        <v>309</v>
      </c>
      <c r="F180" s="235" t="s">
        <v>310</v>
      </c>
      <c r="G180" s="235"/>
      <c r="H180" s="235"/>
      <c r="I180" s="235"/>
      <c r="J180" s="171" t="s">
        <v>201</v>
      </c>
      <c r="K180" s="172">
        <v>3</v>
      </c>
      <c r="L180" s="236">
        <v>0</v>
      </c>
      <c r="M180" s="237"/>
      <c r="N180" s="238">
        <f t="shared" si="35"/>
        <v>0</v>
      </c>
      <c r="O180" s="226"/>
      <c r="P180" s="226"/>
      <c r="Q180" s="226"/>
      <c r="R180" s="36"/>
      <c r="T180" s="166" t="s">
        <v>22</v>
      </c>
      <c r="U180" s="43" t="s">
        <v>41</v>
      </c>
      <c r="V180" s="35"/>
      <c r="W180" s="167">
        <f t="shared" si="36"/>
        <v>0</v>
      </c>
      <c r="X180" s="167">
        <v>0.068</v>
      </c>
      <c r="Y180" s="167">
        <f t="shared" si="37"/>
        <v>0.20400000000000001</v>
      </c>
      <c r="Z180" s="167">
        <v>0</v>
      </c>
      <c r="AA180" s="168">
        <f t="shared" si="38"/>
        <v>0</v>
      </c>
      <c r="AR180" s="17" t="s">
        <v>267</v>
      </c>
      <c r="AT180" s="17" t="s">
        <v>263</v>
      </c>
      <c r="AU180" s="17" t="s">
        <v>97</v>
      </c>
      <c r="AY180" s="17" t="s">
        <v>143</v>
      </c>
      <c r="BE180" s="104">
        <f t="shared" si="39"/>
        <v>0</v>
      </c>
      <c r="BF180" s="104">
        <f t="shared" si="40"/>
        <v>0</v>
      </c>
      <c r="BG180" s="104">
        <f t="shared" si="41"/>
        <v>0</v>
      </c>
      <c r="BH180" s="104">
        <f t="shared" si="42"/>
        <v>0</v>
      </c>
      <c r="BI180" s="104">
        <f t="shared" si="43"/>
        <v>0</v>
      </c>
      <c r="BJ180" s="17" t="s">
        <v>81</v>
      </c>
      <c r="BK180" s="104">
        <f t="shared" si="44"/>
        <v>0</v>
      </c>
      <c r="BL180" s="17" t="s">
        <v>206</v>
      </c>
      <c r="BM180" s="17" t="s">
        <v>311</v>
      </c>
    </row>
    <row r="181" spans="2:65" s="1" customFormat="1" ht="22.5" customHeight="1">
      <c r="B181" s="34"/>
      <c r="C181" s="169" t="s">
        <v>312</v>
      </c>
      <c r="D181" s="169" t="s">
        <v>263</v>
      </c>
      <c r="E181" s="170" t="s">
        <v>313</v>
      </c>
      <c r="F181" s="235" t="s">
        <v>314</v>
      </c>
      <c r="G181" s="235"/>
      <c r="H181" s="235"/>
      <c r="I181" s="235"/>
      <c r="J181" s="171" t="s">
        <v>201</v>
      </c>
      <c r="K181" s="172">
        <v>3</v>
      </c>
      <c r="L181" s="236">
        <v>0</v>
      </c>
      <c r="M181" s="237"/>
      <c r="N181" s="238">
        <f t="shared" si="35"/>
        <v>0</v>
      </c>
      <c r="O181" s="226"/>
      <c r="P181" s="226"/>
      <c r="Q181" s="226"/>
      <c r="R181" s="36"/>
      <c r="T181" s="166" t="s">
        <v>22</v>
      </c>
      <c r="U181" s="43" t="s">
        <v>41</v>
      </c>
      <c r="V181" s="35"/>
      <c r="W181" s="167">
        <f t="shared" si="36"/>
        <v>0</v>
      </c>
      <c r="X181" s="167">
        <v>0.052</v>
      </c>
      <c r="Y181" s="167">
        <f t="shared" si="37"/>
        <v>0.156</v>
      </c>
      <c r="Z181" s="167">
        <v>0</v>
      </c>
      <c r="AA181" s="168">
        <f t="shared" si="38"/>
        <v>0</v>
      </c>
      <c r="AR181" s="17" t="s">
        <v>267</v>
      </c>
      <c r="AT181" s="17" t="s">
        <v>263</v>
      </c>
      <c r="AU181" s="17" t="s">
        <v>97</v>
      </c>
      <c r="AY181" s="17" t="s">
        <v>143</v>
      </c>
      <c r="BE181" s="104">
        <f t="shared" si="39"/>
        <v>0</v>
      </c>
      <c r="BF181" s="104">
        <f t="shared" si="40"/>
        <v>0</v>
      </c>
      <c r="BG181" s="104">
        <f t="shared" si="41"/>
        <v>0</v>
      </c>
      <c r="BH181" s="104">
        <f t="shared" si="42"/>
        <v>0</v>
      </c>
      <c r="BI181" s="104">
        <f t="shared" si="43"/>
        <v>0</v>
      </c>
      <c r="BJ181" s="17" t="s">
        <v>81</v>
      </c>
      <c r="BK181" s="104">
        <f t="shared" si="44"/>
        <v>0</v>
      </c>
      <c r="BL181" s="17" t="s">
        <v>206</v>
      </c>
      <c r="BM181" s="17" t="s">
        <v>315</v>
      </c>
    </row>
    <row r="182" spans="2:65" s="1" customFormat="1" ht="31.5" customHeight="1">
      <c r="B182" s="34"/>
      <c r="C182" s="169" t="s">
        <v>316</v>
      </c>
      <c r="D182" s="169" t="s">
        <v>263</v>
      </c>
      <c r="E182" s="170" t="s">
        <v>317</v>
      </c>
      <c r="F182" s="235" t="s">
        <v>318</v>
      </c>
      <c r="G182" s="235"/>
      <c r="H182" s="235"/>
      <c r="I182" s="235"/>
      <c r="J182" s="171" t="s">
        <v>201</v>
      </c>
      <c r="K182" s="172">
        <v>2</v>
      </c>
      <c r="L182" s="236">
        <v>0</v>
      </c>
      <c r="M182" s="237"/>
      <c r="N182" s="238">
        <f t="shared" si="35"/>
        <v>0</v>
      </c>
      <c r="O182" s="226"/>
      <c r="P182" s="226"/>
      <c r="Q182" s="226"/>
      <c r="R182" s="36"/>
      <c r="T182" s="166" t="s">
        <v>22</v>
      </c>
      <c r="U182" s="43" t="s">
        <v>41</v>
      </c>
      <c r="V182" s="35"/>
      <c r="W182" s="167">
        <f t="shared" si="36"/>
        <v>0</v>
      </c>
      <c r="X182" s="167">
        <v>0.052</v>
      </c>
      <c r="Y182" s="167">
        <f t="shared" si="37"/>
        <v>0.104</v>
      </c>
      <c r="Z182" s="167">
        <v>0</v>
      </c>
      <c r="AA182" s="168">
        <f t="shared" si="38"/>
        <v>0</v>
      </c>
      <c r="AR182" s="17" t="s">
        <v>267</v>
      </c>
      <c r="AT182" s="17" t="s">
        <v>263</v>
      </c>
      <c r="AU182" s="17" t="s">
        <v>97</v>
      </c>
      <c r="AY182" s="17" t="s">
        <v>143</v>
      </c>
      <c r="BE182" s="104">
        <f t="shared" si="39"/>
        <v>0</v>
      </c>
      <c r="BF182" s="104">
        <f t="shared" si="40"/>
        <v>0</v>
      </c>
      <c r="BG182" s="104">
        <f t="shared" si="41"/>
        <v>0</v>
      </c>
      <c r="BH182" s="104">
        <f t="shared" si="42"/>
        <v>0</v>
      </c>
      <c r="BI182" s="104">
        <f t="shared" si="43"/>
        <v>0</v>
      </c>
      <c r="BJ182" s="17" t="s">
        <v>81</v>
      </c>
      <c r="BK182" s="104">
        <f t="shared" si="44"/>
        <v>0</v>
      </c>
      <c r="BL182" s="17" t="s">
        <v>206</v>
      </c>
      <c r="BM182" s="17" t="s">
        <v>319</v>
      </c>
    </row>
    <row r="183" spans="2:65" s="1" customFormat="1" ht="31.5" customHeight="1">
      <c r="B183" s="34"/>
      <c r="C183" s="169" t="s">
        <v>320</v>
      </c>
      <c r="D183" s="169" t="s">
        <v>263</v>
      </c>
      <c r="E183" s="170" t="s">
        <v>321</v>
      </c>
      <c r="F183" s="235" t="s">
        <v>322</v>
      </c>
      <c r="G183" s="235"/>
      <c r="H183" s="235"/>
      <c r="I183" s="235"/>
      <c r="J183" s="171" t="s">
        <v>201</v>
      </c>
      <c r="K183" s="172">
        <v>2</v>
      </c>
      <c r="L183" s="236">
        <v>0</v>
      </c>
      <c r="M183" s="237"/>
      <c r="N183" s="238">
        <f t="shared" si="35"/>
        <v>0</v>
      </c>
      <c r="O183" s="226"/>
      <c r="P183" s="226"/>
      <c r="Q183" s="226"/>
      <c r="R183" s="36"/>
      <c r="T183" s="166" t="s">
        <v>22</v>
      </c>
      <c r="U183" s="43" t="s">
        <v>41</v>
      </c>
      <c r="V183" s="35"/>
      <c r="W183" s="167">
        <f t="shared" si="36"/>
        <v>0</v>
      </c>
      <c r="X183" s="167">
        <v>0.052</v>
      </c>
      <c r="Y183" s="167">
        <f t="shared" si="37"/>
        <v>0.104</v>
      </c>
      <c r="Z183" s="167">
        <v>0</v>
      </c>
      <c r="AA183" s="168">
        <f t="shared" si="38"/>
        <v>0</v>
      </c>
      <c r="AR183" s="17" t="s">
        <v>267</v>
      </c>
      <c r="AT183" s="17" t="s">
        <v>263</v>
      </c>
      <c r="AU183" s="17" t="s">
        <v>97</v>
      </c>
      <c r="AY183" s="17" t="s">
        <v>143</v>
      </c>
      <c r="BE183" s="104">
        <f t="shared" si="39"/>
        <v>0</v>
      </c>
      <c r="BF183" s="104">
        <f t="shared" si="40"/>
        <v>0</v>
      </c>
      <c r="BG183" s="104">
        <f t="shared" si="41"/>
        <v>0</v>
      </c>
      <c r="BH183" s="104">
        <f t="shared" si="42"/>
        <v>0</v>
      </c>
      <c r="BI183" s="104">
        <f t="shared" si="43"/>
        <v>0</v>
      </c>
      <c r="BJ183" s="17" t="s">
        <v>81</v>
      </c>
      <c r="BK183" s="104">
        <f t="shared" si="44"/>
        <v>0</v>
      </c>
      <c r="BL183" s="17" t="s">
        <v>206</v>
      </c>
      <c r="BM183" s="17" t="s">
        <v>323</v>
      </c>
    </row>
    <row r="184" spans="2:65" s="1" customFormat="1" ht="31.5" customHeight="1">
      <c r="B184" s="34"/>
      <c r="C184" s="162" t="s">
        <v>324</v>
      </c>
      <c r="D184" s="162" t="s">
        <v>144</v>
      </c>
      <c r="E184" s="163" t="s">
        <v>325</v>
      </c>
      <c r="F184" s="223" t="s">
        <v>326</v>
      </c>
      <c r="G184" s="223"/>
      <c r="H184" s="223"/>
      <c r="I184" s="223"/>
      <c r="J184" s="164" t="s">
        <v>201</v>
      </c>
      <c r="K184" s="165">
        <v>51</v>
      </c>
      <c r="L184" s="224">
        <v>0</v>
      </c>
      <c r="M184" s="225"/>
      <c r="N184" s="226">
        <f t="shared" si="35"/>
        <v>0</v>
      </c>
      <c r="O184" s="226"/>
      <c r="P184" s="226"/>
      <c r="Q184" s="226"/>
      <c r="R184" s="36"/>
      <c r="T184" s="166" t="s">
        <v>22</v>
      </c>
      <c r="U184" s="43" t="s">
        <v>41</v>
      </c>
      <c r="V184" s="35"/>
      <c r="W184" s="167">
        <f t="shared" si="36"/>
        <v>0</v>
      </c>
      <c r="X184" s="167">
        <v>0</v>
      </c>
      <c r="Y184" s="167">
        <f t="shared" si="37"/>
        <v>0</v>
      </c>
      <c r="Z184" s="167">
        <v>0.0125</v>
      </c>
      <c r="AA184" s="168">
        <f t="shared" si="38"/>
        <v>0.6375000000000001</v>
      </c>
      <c r="AR184" s="17" t="s">
        <v>206</v>
      </c>
      <c r="AT184" s="17" t="s">
        <v>144</v>
      </c>
      <c r="AU184" s="17" t="s">
        <v>97</v>
      </c>
      <c r="AY184" s="17" t="s">
        <v>143</v>
      </c>
      <c r="BE184" s="104">
        <f t="shared" si="39"/>
        <v>0</v>
      </c>
      <c r="BF184" s="104">
        <f t="shared" si="40"/>
        <v>0</v>
      </c>
      <c r="BG184" s="104">
        <f t="shared" si="41"/>
        <v>0</v>
      </c>
      <c r="BH184" s="104">
        <f t="shared" si="42"/>
        <v>0</v>
      </c>
      <c r="BI184" s="104">
        <f t="shared" si="43"/>
        <v>0</v>
      </c>
      <c r="BJ184" s="17" t="s">
        <v>81</v>
      </c>
      <c r="BK184" s="104">
        <f t="shared" si="44"/>
        <v>0</v>
      </c>
      <c r="BL184" s="17" t="s">
        <v>206</v>
      </c>
      <c r="BM184" s="17" t="s">
        <v>327</v>
      </c>
    </row>
    <row r="185" spans="2:65" s="1" customFormat="1" ht="31.5" customHeight="1">
      <c r="B185" s="34"/>
      <c r="C185" s="162" t="s">
        <v>328</v>
      </c>
      <c r="D185" s="162" t="s">
        <v>144</v>
      </c>
      <c r="E185" s="163" t="s">
        <v>329</v>
      </c>
      <c r="F185" s="223" t="s">
        <v>330</v>
      </c>
      <c r="G185" s="223"/>
      <c r="H185" s="223"/>
      <c r="I185" s="223"/>
      <c r="J185" s="164" t="s">
        <v>201</v>
      </c>
      <c r="K185" s="165">
        <v>17</v>
      </c>
      <c r="L185" s="224">
        <v>0</v>
      </c>
      <c r="M185" s="225"/>
      <c r="N185" s="226">
        <f t="shared" si="35"/>
        <v>0</v>
      </c>
      <c r="O185" s="226"/>
      <c r="P185" s="226"/>
      <c r="Q185" s="226"/>
      <c r="R185" s="36"/>
      <c r="T185" s="166" t="s">
        <v>22</v>
      </c>
      <c r="U185" s="43" t="s">
        <v>41</v>
      </c>
      <c r="V185" s="35"/>
      <c r="W185" s="167">
        <f t="shared" si="36"/>
        <v>0</v>
      </c>
      <c r="X185" s="167">
        <v>0</v>
      </c>
      <c r="Y185" s="167">
        <f t="shared" si="37"/>
        <v>0</v>
      </c>
      <c r="Z185" s="167">
        <v>0</v>
      </c>
      <c r="AA185" s="168">
        <f t="shared" si="38"/>
        <v>0</v>
      </c>
      <c r="AR185" s="17" t="s">
        <v>206</v>
      </c>
      <c r="AT185" s="17" t="s">
        <v>144</v>
      </c>
      <c r="AU185" s="17" t="s">
        <v>97</v>
      </c>
      <c r="AY185" s="17" t="s">
        <v>143</v>
      </c>
      <c r="BE185" s="104">
        <f t="shared" si="39"/>
        <v>0</v>
      </c>
      <c r="BF185" s="104">
        <f t="shared" si="40"/>
        <v>0</v>
      </c>
      <c r="BG185" s="104">
        <f t="shared" si="41"/>
        <v>0</v>
      </c>
      <c r="BH185" s="104">
        <f t="shared" si="42"/>
        <v>0</v>
      </c>
      <c r="BI185" s="104">
        <f t="shared" si="43"/>
        <v>0</v>
      </c>
      <c r="BJ185" s="17" t="s">
        <v>81</v>
      </c>
      <c r="BK185" s="104">
        <f t="shared" si="44"/>
        <v>0</v>
      </c>
      <c r="BL185" s="17" t="s">
        <v>206</v>
      </c>
      <c r="BM185" s="17" t="s">
        <v>331</v>
      </c>
    </row>
    <row r="186" spans="2:65" s="1" customFormat="1" ht="31.5" customHeight="1">
      <c r="B186" s="34"/>
      <c r="C186" s="169" t="s">
        <v>332</v>
      </c>
      <c r="D186" s="169" t="s">
        <v>263</v>
      </c>
      <c r="E186" s="170" t="s">
        <v>333</v>
      </c>
      <c r="F186" s="235" t="s">
        <v>334</v>
      </c>
      <c r="G186" s="235"/>
      <c r="H186" s="235"/>
      <c r="I186" s="235"/>
      <c r="J186" s="171" t="s">
        <v>184</v>
      </c>
      <c r="K186" s="172">
        <v>29.07</v>
      </c>
      <c r="L186" s="236">
        <v>0</v>
      </c>
      <c r="M186" s="237"/>
      <c r="N186" s="238">
        <f t="shared" si="35"/>
        <v>0</v>
      </c>
      <c r="O186" s="226"/>
      <c r="P186" s="226"/>
      <c r="Q186" s="226"/>
      <c r="R186" s="36"/>
      <c r="T186" s="166" t="s">
        <v>22</v>
      </c>
      <c r="U186" s="43" t="s">
        <v>41</v>
      </c>
      <c r="V186" s="35"/>
      <c r="W186" s="167">
        <f t="shared" si="36"/>
        <v>0</v>
      </c>
      <c r="X186" s="167">
        <v>0.008</v>
      </c>
      <c r="Y186" s="167">
        <f t="shared" si="37"/>
        <v>0.23256000000000002</v>
      </c>
      <c r="Z186" s="167">
        <v>0</v>
      </c>
      <c r="AA186" s="168">
        <f t="shared" si="38"/>
        <v>0</v>
      </c>
      <c r="AR186" s="17" t="s">
        <v>267</v>
      </c>
      <c r="AT186" s="17" t="s">
        <v>263</v>
      </c>
      <c r="AU186" s="17" t="s">
        <v>97</v>
      </c>
      <c r="AY186" s="17" t="s">
        <v>143</v>
      </c>
      <c r="BE186" s="104">
        <f t="shared" si="39"/>
        <v>0</v>
      </c>
      <c r="BF186" s="104">
        <f t="shared" si="40"/>
        <v>0</v>
      </c>
      <c r="BG186" s="104">
        <f t="shared" si="41"/>
        <v>0</v>
      </c>
      <c r="BH186" s="104">
        <f t="shared" si="42"/>
        <v>0</v>
      </c>
      <c r="BI186" s="104">
        <f t="shared" si="43"/>
        <v>0</v>
      </c>
      <c r="BJ186" s="17" t="s">
        <v>81</v>
      </c>
      <c r="BK186" s="104">
        <f t="shared" si="44"/>
        <v>0</v>
      </c>
      <c r="BL186" s="17" t="s">
        <v>206</v>
      </c>
      <c r="BM186" s="17" t="s">
        <v>335</v>
      </c>
    </row>
    <row r="187" spans="2:65" s="1" customFormat="1" ht="22.5" customHeight="1">
      <c r="B187" s="34"/>
      <c r="C187" s="169" t="s">
        <v>336</v>
      </c>
      <c r="D187" s="169" t="s">
        <v>263</v>
      </c>
      <c r="E187" s="170" t="s">
        <v>337</v>
      </c>
      <c r="F187" s="235" t="s">
        <v>338</v>
      </c>
      <c r="G187" s="235"/>
      <c r="H187" s="235"/>
      <c r="I187" s="235"/>
      <c r="J187" s="171" t="s">
        <v>201</v>
      </c>
      <c r="K187" s="172">
        <v>34</v>
      </c>
      <c r="L187" s="236">
        <v>0</v>
      </c>
      <c r="M187" s="237"/>
      <c r="N187" s="238">
        <f t="shared" si="35"/>
        <v>0</v>
      </c>
      <c r="O187" s="226"/>
      <c r="P187" s="226"/>
      <c r="Q187" s="226"/>
      <c r="R187" s="36"/>
      <c r="T187" s="166" t="s">
        <v>22</v>
      </c>
      <c r="U187" s="43" t="s">
        <v>41</v>
      </c>
      <c r="V187" s="35"/>
      <c r="W187" s="167">
        <f t="shared" si="36"/>
        <v>0</v>
      </c>
      <c r="X187" s="167">
        <v>6E-05</v>
      </c>
      <c r="Y187" s="167">
        <f t="shared" si="37"/>
        <v>0.00204</v>
      </c>
      <c r="Z187" s="167">
        <v>0</v>
      </c>
      <c r="AA187" s="168">
        <f t="shared" si="38"/>
        <v>0</v>
      </c>
      <c r="AR187" s="17" t="s">
        <v>267</v>
      </c>
      <c r="AT187" s="17" t="s">
        <v>263</v>
      </c>
      <c r="AU187" s="17" t="s">
        <v>97</v>
      </c>
      <c r="AY187" s="17" t="s">
        <v>143</v>
      </c>
      <c r="BE187" s="104">
        <f t="shared" si="39"/>
        <v>0</v>
      </c>
      <c r="BF187" s="104">
        <f t="shared" si="40"/>
        <v>0</v>
      </c>
      <c r="BG187" s="104">
        <f t="shared" si="41"/>
        <v>0</v>
      </c>
      <c r="BH187" s="104">
        <f t="shared" si="42"/>
        <v>0</v>
      </c>
      <c r="BI187" s="104">
        <f t="shared" si="43"/>
        <v>0</v>
      </c>
      <c r="BJ187" s="17" t="s">
        <v>81</v>
      </c>
      <c r="BK187" s="104">
        <f t="shared" si="44"/>
        <v>0</v>
      </c>
      <c r="BL187" s="17" t="s">
        <v>206</v>
      </c>
      <c r="BM187" s="17" t="s">
        <v>339</v>
      </c>
    </row>
    <row r="188" spans="2:65" s="1" customFormat="1" ht="31.5" customHeight="1">
      <c r="B188" s="34"/>
      <c r="C188" s="162" t="s">
        <v>340</v>
      </c>
      <c r="D188" s="162" t="s">
        <v>144</v>
      </c>
      <c r="E188" s="163" t="s">
        <v>341</v>
      </c>
      <c r="F188" s="223" t="s">
        <v>342</v>
      </c>
      <c r="G188" s="223"/>
      <c r="H188" s="223"/>
      <c r="I188" s="223"/>
      <c r="J188" s="164" t="s">
        <v>232</v>
      </c>
      <c r="K188" s="165">
        <v>1.287</v>
      </c>
      <c r="L188" s="224">
        <v>0</v>
      </c>
      <c r="M188" s="225"/>
      <c r="N188" s="226">
        <f t="shared" si="35"/>
        <v>0</v>
      </c>
      <c r="O188" s="226"/>
      <c r="P188" s="226"/>
      <c r="Q188" s="226"/>
      <c r="R188" s="36"/>
      <c r="T188" s="166" t="s">
        <v>22</v>
      </c>
      <c r="U188" s="43" t="s">
        <v>41</v>
      </c>
      <c r="V188" s="35"/>
      <c r="W188" s="167">
        <f t="shared" si="36"/>
        <v>0</v>
      </c>
      <c r="X188" s="167">
        <v>0</v>
      </c>
      <c r="Y188" s="167">
        <f t="shared" si="37"/>
        <v>0</v>
      </c>
      <c r="Z188" s="167">
        <v>0</v>
      </c>
      <c r="AA188" s="168">
        <f t="shared" si="38"/>
        <v>0</v>
      </c>
      <c r="AR188" s="17" t="s">
        <v>206</v>
      </c>
      <c r="AT188" s="17" t="s">
        <v>144</v>
      </c>
      <c r="AU188" s="17" t="s">
        <v>97</v>
      </c>
      <c r="AY188" s="17" t="s">
        <v>143</v>
      </c>
      <c r="BE188" s="104">
        <f t="shared" si="39"/>
        <v>0</v>
      </c>
      <c r="BF188" s="104">
        <f t="shared" si="40"/>
        <v>0</v>
      </c>
      <c r="BG188" s="104">
        <f t="shared" si="41"/>
        <v>0</v>
      </c>
      <c r="BH188" s="104">
        <f t="shared" si="42"/>
        <v>0</v>
      </c>
      <c r="BI188" s="104">
        <f t="shared" si="43"/>
        <v>0</v>
      </c>
      <c r="BJ188" s="17" t="s">
        <v>81</v>
      </c>
      <c r="BK188" s="104">
        <f t="shared" si="44"/>
        <v>0</v>
      </c>
      <c r="BL188" s="17" t="s">
        <v>206</v>
      </c>
      <c r="BM188" s="17" t="s">
        <v>343</v>
      </c>
    </row>
    <row r="189" spans="2:63" s="9" customFormat="1" ht="29.85" customHeight="1">
      <c r="B189" s="151"/>
      <c r="C189" s="152"/>
      <c r="D189" s="161" t="s">
        <v>116</v>
      </c>
      <c r="E189" s="161"/>
      <c r="F189" s="161"/>
      <c r="G189" s="161"/>
      <c r="H189" s="161"/>
      <c r="I189" s="161"/>
      <c r="J189" s="161"/>
      <c r="K189" s="161"/>
      <c r="L189" s="161"/>
      <c r="M189" s="161"/>
      <c r="N189" s="233">
        <f>BK189</f>
        <v>0</v>
      </c>
      <c r="O189" s="234"/>
      <c r="P189" s="234"/>
      <c r="Q189" s="234"/>
      <c r="R189" s="154"/>
      <c r="T189" s="155"/>
      <c r="U189" s="152"/>
      <c r="V189" s="152"/>
      <c r="W189" s="156">
        <f>SUM(W190:W191)</f>
        <v>0</v>
      </c>
      <c r="X189" s="152"/>
      <c r="Y189" s="156">
        <f>SUM(Y190:Y191)</f>
        <v>2.497E-05</v>
      </c>
      <c r="Z189" s="152"/>
      <c r="AA189" s="157">
        <f>SUM(AA190:AA191)</f>
        <v>0</v>
      </c>
      <c r="AR189" s="158" t="s">
        <v>97</v>
      </c>
      <c r="AT189" s="159" t="s">
        <v>75</v>
      </c>
      <c r="AU189" s="159" t="s">
        <v>81</v>
      </c>
      <c r="AY189" s="158" t="s">
        <v>143</v>
      </c>
      <c r="BK189" s="160">
        <f>SUM(BK190:BK191)</f>
        <v>0</v>
      </c>
    </row>
    <row r="190" spans="2:65" s="1" customFormat="1" ht="22.5" customHeight="1">
      <c r="B190" s="34"/>
      <c r="C190" s="162" t="s">
        <v>344</v>
      </c>
      <c r="D190" s="162" t="s">
        <v>144</v>
      </c>
      <c r="E190" s="163" t="s">
        <v>345</v>
      </c>
      <c r="F190" s="223" t="s">
        <v>346</v>
      </c>
      <c r="G190" s="223"/>
      <c r="H190" s="223"/>
      <c r="I190" s="223"/>
      <c r="J190" s="164" t="s">
        <v>152</v>
      </c>
      <c r="K190" s="165">
        <v>2.497</v>
      </c>
      <c r="L190" s="224">
        <v>0</v>
      </c>
      <c r="M190" s="225"/>
      <c r="N190" s="226">
        <f>ROUND(L190*K190,2)</f>
        <v>0</v>
      </c>
      <c r="O190" s="226"/>
      <c r="P190" s="226"/>
      <c r="Q190" s="226"/>
      <c r="R190" s="36"/>
      <c r="T190" s="166" t="s">
        <v>22</v>
      </c>
      <c r="U190" s="43" t="s">
        <v>41</v>
      </c>
      <c r="V190" s="35"/>
      <c r="W190" s="167">
        <f>V190*K190</f>
        <v>0</v>
      </c>
      <c r="X190" s="167">
        <v>1E-05</v>
      </c>
      <c r="Y190" s="167">
        <f>X190*K190</f>
        <v>2.497E-05</v>
      </c>
      <c r="Z190" s="167">
        <v>0</v>
      </c>
      <c r="AA190" s="168">
        <f>Z190*K190</f>
        <v>0</v>
      </c>
      <c r="AR190" s="17" t="s">
        <v>206</v>
      </c>
      <c r="AT190" s="17" t="s">
        <v>144</v>
      </c>
      <c r="AU190" s="17" t="s">
        <v>97</v>
      </c>
      <c r="AY190" s="17" t="s">
        <v>143</v>
      </c>
      <c r="BE190" s="104">
        <f>IF(U190="základní",N190,0)</f>
        <v>0</v>
      </c>
      <c r="BF190" s="104">
        <f>IF(U190="snížená",N190,0)</f>
        <v>0</v>
      </c>
      <c r="BG190" s="104">
        <f>IF(U190="zákl. přenesená",N190,0)</f>
        <v>0</v>
      </c>
      <c r="BH190" s="104">
        <f>IF(U190="sníž. přenesená",N190,0)</f>
        <v>0</v>
      </c>
      <c r="BI190" s="104">
        <f>IF(U190="nulová",N190,0)</f>
        <v>0</v>
      </c>
      <c r="BJ190" s="17" t="s">
        <v>81</v>
      </c>
      <c r="BK190" s="104">
        <f>ROUND(L190*K190,2)</f>
        <v>0</v>
      </c>
      <c r="BL190" s="17" t="s">
        <v>206</v>
      </c>
      <c r="BM190" s="17" t="s">
        <v>347</v>
      </c>
    </row>
    <row r="191" spans="2:65" s="1" customFormat="1" ht="31.5" customHeight="1">
      <c r="B191" s="34"/>
      <c r="C191" s="162" t="s">
        <v>348</v>
      </c>
      <c r="D191" s="162" t="s">
        <v>144</v>
      </c>
      <c r="E191" s="163" t="s">
        <v>349</v>
      </c>
      <c r="F191" s="223" t="s">
        <v>350</v>
      </c>
      <c r="G191" s="223"/>
      <c r="H191" s="223"/>
      <c r="I191" s="223"/>
      <c r="J191" s="164" t="s">
        <v>232</v>
      </c>
      <c r="K191" s="165">
        <v>0.15</v>
      </c>
      <c r="L191" s="224">
        <v>0</v>
      </c>
      <c r="M191" s="225"/>
      <c r="N191" s="226">
        <f>ROUND(L191*K191,2)</f>
        <v>0</v>
      </c>
      <c r="O191" s="226"/>
      <c r="P191" s="226"/>
      <c r="Q191" s="226"/>
      <c r="R191" s="36"/>
      <c r="T191" s="166" t="s">
        <v>22</v>
      </c>
      <c r="U191" s="43" t="s">
        <v>41</v>
      </c>
      <c r="V191" s="35"/>
      <c r="W191" s="167">
        <f>V191*K191</f>
        <v>0</v>
      </c>
      <c r="X191" s="167">
        <v>0</v>
      </c>
      <c r="Y191" s="167">
        <f>X191*K191</f>
        <v>0</v>
      </c>
      <c r="Z191" s="167">
        <v>0</v>
      </c>
      <c r="AA191" s="168">
        <f>Z191*K191</f>
        <v>0</v>
      </c>
      <c r="AR191" s="17" t="s">
        <v>206</v>
      </c>
      <c r="AT191" s="17" t="s">
        <v>144</v>
      </c>
      <c r="AU191" s="17" t="s">
        <v>97</v>
      </c>
      <c r="AY191" s="17" t="s">
        <v>143</v>
      </c>
      <c r="BE191" s="104">
        <f>IF(U191="základní",N191,0)</f>
        <v>0</v>
      </c>
      <c r="BF191" s="104">
        <f>IF(U191="snížená",N191,0)</f>
        <v>0</v>
      </c>
      <c r="BG191" s="104">
        <f>IF(U191="zákl. přenesená",N191,0)</f>
        <v>0</v>
      </c>
      <c r="BH191" s="104">
        <f>IF(U191="sníž. přenesená",N191,0)</f>
        <v>0</v>
      </c>
      <c r="BI191" s="104">
        <f>IF(U191="nulová",N191,0)</f>
        <v>0</v>
      </c>
      <c r="BJ191" s="17" t="s">
        <v>81</v>
      </c>
      <c r="BK191" s="104">
        <f>ROUND(L191*K191,2)</f>
        <v>0</v>
      </c>
      <c r="BL191" s="17" t="s">
        <v>206</v>
      </c>
      <c r="BM191" s="17" t="s">
        <v>351</v>
      </c>
    </row>
    <row r="192" spans="2:63" s="9" customFormat="1" ht="29.85" customHeight="1">
      <c r="B192" s="151"/>
      <c r="C192" s="152"/>
      <c r="D192" s="161" t="s">
        <v>117</v>
      </c>
      <c r="E192" s="161"/>
      <c r="F192" s="161"/>
      <c r="G192" s="161"/>
      <c r="H192" s="161"/>
      <c r="I192" s="161"/>
      <c r="J192" s="161"/>
      <c r="K192" s="161"/>
      <c r="L192" s="161"/>
      <c r="M192" s="161"/>
      <c r="N192" s="233">
        <f>BK192</f>
        <v>0</v>
      </c>
      <c r="O192" s="234"/>
      <c r="P192" s="234"/>
      <c r="Q192" s="234"/>
      <c r="R192" s="154"/>
      <c r="T192" s="155"/>
      <c r="U192" s="152"/>
      <c r="V192" s="152"/>
      <c r="W192" s="156">
        <f>SUM(W193:W194)</f>
        <v>0</v>
      </c>
      <c r="X192" s="152"/>
      <c r="Y192" s="156">
        <f>SUM(Y193:Y194)</f>
        <v>0.21850850000000002</v>
      </c>
      <c r="Z192" s="152"/>
      <c r="AA192" s="157">
        <f>SUM(AA193:AA194)</f>
        <v>0</v>
      </c>
      <c r="AR192" s="158" t="s">
        <v>97</v>
      </c>
      <c r="AT192" s="159" t="s">
        <v>75</v>
      </c>
      <c r="AU192" s="159" t="s">
        <v>81</v>
      </c>
      <c r="AY192" s="158" t="s">
        <v>143</v>
      </c>
      <c r="BK192" s="160">
        <f>SUM(BK193:BK194)</f>
        <v>0</v>
      </c>
    </row>
    <row r="193" spans="2:65" s="1" customFormat="1" ht="31.5" customHeight="1">
      <c r="B193" s="34"/>
      <c r="C193" s="162" t="s">
        <v>352</v>
      </c>
      <c r="D193" s="162" t="s">
        <v>144</v>
      </c>
      <c r="E193" s="163" t="s">
        <v>353</v>
      </c>
      <c r="F193" s="223" t="s">
        <v>354</v>
      </c>
      <c r="G193" s="223"/>
      <c r="H193" s="223"/>
      <c r="I193" s="223"/>
      <c r="J193" s="164" t="s">
        <v>152</v>
      </c>
      <c r="K193" s="165">
        <v>2.497</v>
      </c>
      <c r="L193" s="224">
        <v>0</v>
      </c>
      <c r="M193" s="225"/>
      <c r="N193" s="226">
        <f>ROUND(L193*K193,2)</f>
        <v>0</v>
      </c>
      <c r="O193" s="226"/>
      <c r="P193" s="226"/>
      <c r="Q193" s="226"/>
      <c r="R193" s="36"/>
      <c r="T193" s="166" t="s">
        <v>22</v>
      </c>
      <c r="U193" s="43" t="s">
        <v>41</v>
      </c>
      <c r="V193" s="35"/>
      <c r="W193" s="167">
        <f>V193*K193</f>
        <v>0</v>
      </c>
      <c r="X193" s="167">
        <v>0.0105</v>
      </c>
      <c r="Y193" s="167">
        <f>X193*K193</f>
        <v>0.0262185</v>
      </c>
      <c r="Z193" s="167">
        <v>0</v>
      </c>
      <c r="AA193" s="168">
        <f>Z193*K193</f>
        <v>0</v>
      </c>
      <c r="AR193" s="17" t="s">
        <v>206</v>
      </c>
      <c r="AT193" s="17" t="s">
        <v>144</v>
      </c>
      <c r="AU193" s="17" t="s">
        <v>97</v>
      </c>
      <c r="AY193" s="17" t="s">
        <v>143</v>
      </c>
      <c r="BE193" s="104">
        <f>IF(U193="základní",N193,0)</f>
        <v>0</v>
      </c>
      <c r="BF193" s="104">
        <f>IF(U193="snížená",N193,0)</f>
        <v>0</v>
      </c>
      <c r="BG193" s="104">
        <f>IF(U193="zákl. přenesená",N193,0)</f>
        <v>0</v>
      </c>
      <c r="BH193" s="104">
        <f>IF(U193="sníž. přenesená",N193,0)</f>
        <v>0</v>
      </c>
      <c r="BI193" s="104">
        <f>IF(U193="nulová",N193,0)</f>
        <v>0</v>
      </c>
      <c r="BJ193" s="17" t="s">
        <v>81</v>
      </c>
      <c r="BK193" s="104">
        <f>ROUND(L193*K193,2)</f>
        <v>0</v>
      </c>
      <c r="BL193" s="17" t="s">
        <v>206</v>
      </c>
      <c r="BM193" s="17" t="s">
        <v>355</v>
      </c>
    </row>
    <row r="194" spans="2:65" s="1" customFormat="1" ht="31.5" customHeight="1">
      <c r="B194" s="34"/>
      <c r="C194" s="169" t="s">
        <v>356</v>
      </c>
      <c r="D194" s="169" t="s">
        <v>263</v>
      </c>
      <c r="E194" s="170" t="s">
        <v>357</v>
      </c>
      <c r="F194" s="235" t="s">
        <v>358</v>
      </c>
      <c r="G194" s="235"/>
      <c r="H194" s="235"/>
      <c r="I194" s="235"/>
      <c r="J194" s="171" t="s">
        <v>152</v>
      </c>
      <c r="K194" s="172">
        <v>2.747</v>
      </c>
      <c r="L194" s="236">
        <v>0</v>
      </c>
      <c r="M194" s="237"/>
      <c r="N194" s="238">
        <f>ROUND(L194*K194,2)</f>
        <v>0</v>
      </c>
      <c r="O194" s="226"/>
      <c r="P194" s="226"/>
      <c r="Q194" s="226"/>
      <c r="R194" s="36"/>
      <c r="T194" s="166" t="s">
        <v>22</v>
      </c>
      <c r="U194" s="43" t="s">
        <v>41</v>
      </c>
      <c r="V194" s="35"/>
      <c r="W194" s="167">
        <f>V194*K194</f>
        <v>0</v>
      </c>
      <c r="X194" s="167">
        <v>0.07</v>
      </c>
      <c r="Y194" s="167">
        <f>X194*K194</f>
        <v>0.19229000000000002</v>
      </c>
      <c r="Z194" s="167">
        <v>0</v>
      </c>
      <c r="AA194" s="168">
        <f>Z194*K194</f>
        <v>0</v>
      </c>
      <c r="AR194" s="17" t="s">
        <v>267</v>
      </c>
      <c r="AT194" s="17" t="s">
        <v>263</v>
      </c>
      <c r="AU194" s="17" t="s">
        <v>97</v>
      </c>
      <c r="AY194" s="17" t="s">
        <v>143</v>
      </c>
      <c r="BE194" s="104">
        <f>IF(U194="základní",N194,0)</f>
        <v>0</v>
      </c>
      <c r="BF194" s="104">
        <f>IF(U194="snížená",N194,0)</f>
        <v>0</v>
      </c>
      <c r="BG194" s="104">
        <f>IF(U194="zákl. přenesená",N194,0)</f>
        <v>0</v>
      </c>
      <c r="BH194" s="104">
        <f>IF(U194="sníž. přenesená",N194,0)</f>
        <v>0</v>
      </c>
      <c r="BI194" s="104">
        <f>IF(U194="nulová",N194,0)</f>
        <v>0</v>
      </c>
      <c r="BJ194" s="17" t="s">
        <v>81</v>
      </c>
      <c r="BK194" s="104">
        <f>ROUND(L194*K194,2)</f>
        <v>0</v>
      </c>
      <c r="BL194" s="17" t="s">
        <v>206</v>
      </c>
      <c r="BM194" s="17" t="s">
        <v>359</v>
      </c>
    </row>
    <row r="195" spans="2:63" s="9" customFormat="1" ht="29.85" customHeight="1">
      <c r="B195" s="151"/>
      <c r="C195" s="152"/>
      <c r="D195" s="161" t="s">
        <v>118</v>
      </c>
      <c r="E195" s="161"/>
      <c r="F195" s="161"/>
      <c r="G195" s="161"/>
      <c r="H195" s="161"/>
      <c r="I195" s="161"/>
      <c r="J195" s="161"/>
      <c r="K195" s="161"/>
      <c r="L195" s="161"/>
      <c r="M195" s="161"/>
      <c r="N195" s="233">
        <f>BK195</f>
        <v>0</v>
      </c>
      <c r="O195" s="234"/>
      <c r="P195" s="234"/>
      <c r="Q195" s="234"/>
      <c r="R195" s="154"/>
      <c r="T195" s="155"/>
      <c r="U195" s="152"/>
      <c r="V195" s="152"/>
      <c r="W195" s="156">
        <f>SUM(W196:W197)</f>
        <v>0</v>
      </c>
      <c r="X195" s="152"/>
      <c r="Y195" s="156">
        <f>SUM(Y196:Y197)</f>
        <v>0.02604007</v>
      </c>
      <c r="Z195" s="152"/>
      <c r="AA195" s="157">
        <f>SUM(AA196:AA197)</f>
        <v>0</v>
      </c>
      <c r="AR195" s="158" t="s">
        <v>97</v>
      </c>
      <c r="AT195" s="159" t="s">
        <v>75</v>
      </c>
      <c r="AU195" s="159" t="s">
        <v>81</v>
      </c>
      <c r="AY195" s="158" t="s">
        <v>143</v>
      </c>
      <c r="BK195" s="160">
        <f>SUM(BK196:BK197)</f>
        <v>0</v>
      </c>
    </row>
    <row r="196" spans="2:65" s="1" customFormat="1" ht="31.5" customHeight="1">
      <c r="B196" s="34"/>
      <c r="C196" s="162" t="s">
        <v>360</v>
      </c>
      <c r="D196" s="162" t="s">
        <v>144</v>
      </c>
      <c r="E196" s="163" t="s">
        <v>361</v>
      </c>
      <c r="F196" s="223" t="s">
        <v>362</v>
      </c>
      <c r="G196" s="223"/>
      <c r="H196" s="223"/>
      <c r="I196" s="223"/>
      <c r="J196" s="164" t="s">
        <v>152</v>
      </c>
      <c r="K196" s="165">
        <v>53.143</v>
      </c>
      <c r="L196" s="224">
        <v>0</v>
      </c>
      <c r="M196" s="225"/>
      <c r="N196" s="226">
        <f>ROUND(L196*K196,2)</f>
        <v>0</v>
      </c>
      <c r="O196" s="226"/>
      <c r="P196" s="226"/>
      <c r="Q196" s="226"/>
      <c r="R196" s="36"/>
      <c r="T196" s="166" t="s">
        <v>22</v>
      </c>
      <c r="U196" s="43" t="s">
        <v>41</v>
      </c>
      <c r="V196" s="35"/>
      <c r="W196" s="167">
        <f>V196*K196</f>
        <v>0</v>
      </c>
      <c r="X196" s="167">
        <v>0.0002</v>
      </c>
      <c r="Y196" s="167">
        <f>X196*K196</f>
        <v>0.0106286</v>
      </c>
      <c r="Z196" s="167">
        <v>0</v>
      </c>
      <c r="AA196" s="168">
        <f>Z196*K196</f>
        <v>0</v>
      </c>
      <c r="AR196" s="17" t="s">
        <v>206</v>
      </c>
      <c r="AT196" s="17" t="s">
        <v>144</v>
      </c>
      <c r="AU196" s="17" t="s">
        <v>97</v>
      </c>
      <c r="AY196" s="17" t="s">
        <v>143</v>
      </c>
      <c r="BE196" s="104">
        <f>IF(U196="základní",N196,0)</f>
        <v>0</v>
      </c>
      <c r="BF196" s="104">
        <f>IF(U196="snížená",N196,0)</f>
        <v>0</v>
      </c>
      <c r="BG196" s="104">
        <f>IF(U196="zákl. přenesená",N196,0)</f>
        <v>0</v>
      </c>
      <c r="BH196" s="104">
        <f>IF(U196="sníž. přenesená",N196,0)</f>
        <v>0</v>
      </c>
      <c r="BI196" s="104">
        <f>IF(U196="nulová",N196,0)</f>
        <v>0</v>
      </c>
      <c r="BJ196" s="17" t="s">
        <v>81</v>
      </c>
      <c r="BK196" s="104">
        <f>ROUND(L196*K196,2)</f>
        <v>0</v>
      </c>
      <c r="BL196" s="17" t="s">
        <v>206</v>
      </c>
      <c r="BM196" s="17" t="s">
        <v>363</v>
      </c>
    </row>
    <row r="197" spans="2:65" s="1" customFormat="1" ht="44.25" customHeight="1">
      <c r="B197" s="34"/>
      <c r="C197" s="162" t="s">
        <v>364</v>
      </c>
      <c r="D197" s="162" t="s">
        <v>144</v>
      </c>
      <c r="E197" s="163" t="s">
        <v>365</v>
      </c>
      <c r="F197" s="223" t="s">
        <v>366</v>
      </c>
      <c r="G197" s="223"/>
      <c r="H197" s="223"/>
      <c r="I197" s="223"/>
      <c r="J197" s="164" t="s">
        <v>152</v>
      </c>
      <c r="K197" s="165">
        <v>53.143</v>
      </c>
      <c r="L197" s="224">
        <v>0</v>
      </c>
      <c r="M197" s="225"/>
      <c r="N197" s="226">
        <f>ROUND(L197*K197,2)</f>
        <v>0</v>
      </c>
      <c r="O197" s="226"/>
      <c r="P197" s="226"/>
      <c r="Q197" s="226"/>
      <c r="R197" s="36"/>
      <c r="T197" s="166" t="s">
        <v>22</v>
      </c>
      <c r="U197" s="43" t="s">
        <v>41</v>
      </c>
      <c r="V197" s="35"/>
      <c r="W197" s="167">
        <f>V197*K197</f>
        <v>0</v>
      </c>
      <c r="X197" s="167">
        <v>0.00029</v>
      </c>
      <c r="Y197" s="167">
        <f>X197*K197</f>
        <v>0.01541147</v>
      </c>
      <c r="Z197" s="167">
        <v>0</v>
      </c>
      <c r="AA197" s="168">
        <f>Z197*K197</f>
        <v>0</v>
      </c>
      <c r="AR197" s="17" t="s">
        <v>206</v>
      </c>
      <c r="AT197" s="17" t="s">
        <v>144</v>
      </c>
      <c r="AU197" s="17" t="s">
        <v>97</v>
      </c>
      <c r="AY197" s="17" t="s">
        <v>143</v>
      </c>
      <c r="BE197" s="104">
        <f>IF(U197="základní",N197,0)</f>
        <v>0</v>
      </c>
      <c r="BF197" s="104">
        <f>IF(U197="snížená",N197,0)</f>
        <v>0</v>
      </c>
      <c r="BG197" s="104">
        <f>IF(U197="zákl. přenesená",N197,0)</f>
        <v>0</v>
      </c>
      <c r="BH197" s="104">
        <f>IF(U197="sníž. přenesená",N197,0)</f>
        <v>0</v>
      </c>
      <c r="BI197" s="104">
        <f>IF(U197="nulová",N197,0)</f>
        <v>0</v>
      </c>
      <c r="BJ197" s="17" t="s">
        <v>81</v>
      </c>
      <c r="BK197" s="104">
        <f>ROUND(L197*K197,2)</f>
        <v>0</v>
      </c>
      <c r="BL197" s="17" t="s">
        <v>206</v>
      </c>
      <c r="BM197" s="17" t="s">
        <v>367</v>
      </c>
    </row>
    <row r="198" spans="2:63" s="9" customFormat="1" ht="29.85" customHeight="1">
      <c r="B198" s="151"/>
      <c r="C198" s="152"/>
      <c r="D198" s="161" t="s">
        <v>119</v>
      </c>
      <c r="E198" s="161"/>
      <c r="F198" s="161"/>
      <c r="G198" s="161"/>
      <c r="H198" s="161"/>
      <c r="I198" s="161"/>
      <c r="J198" s="161"/>
      <c r="K198" s="161"/>
      <c r="L198" s="161"/>
      <c r="M198" s="161"/>
      <c r="N198" s="233">
        <f>BK198</f>
        <v>0</v>
      </c>
      <c r="O198" s="234"/>
      <c r="P198" s="234"/>
      <c r="Q198" s="234"/>
      <c r="R198" s="154"/>
      <c r="T198" s="155"/>
      <c r="U198" s="152"/>
      <c r="V198" s="152"/>
      <c r="W198" s="156">
        <f>W199</f>
        <v>0</v>
      </c>
      <c r="X198" s="152"/>
      <c r="Y198" s="156">
        <f>Y199</f>
        <v>0</v>
      </c>
      <c r="Z198" s="152"/>
      <c r="AA198" s="157">
        <f>AA199</f>
        <v>0</v>
      </c>
      <c r="AR198" s="158" t="s">
        <v>97</v>
      </c>
      <c r="AT198" s="159" t="s">
        <v>75</v>
      </c>
      <c r="AU198" s="159" t="s">
        <v>81</v>
      </c>
      <c r="AY198" s="158" t="s">
        <v>143</v>
      </c>
      <c r="BK198" s="160">
        <f>BK199</f>
        <v>0</v>
      </c>
    </row>
    <row r="199" spans="2:65" s="1" customFormat="1" ht="31.5" customHeight="1">
      <c r="B199" s="34"/>
      <c r="C199" s="162" t="s">
        <v>368</v>
      </c>
      <c r="D199" s="162" t="s">
        <v>144</v>
      </c>
      <c r="E199" s="163" t="s">
        <v>369</v>
      </c>
      <c r="F199" s="223" t="s">
        <v>370</v>
      </c>
      <c r="G199" s="223"/>
      <c r="H199" s="223"/>
      <c r="I199" s="223"/>
      <c r="J199" s="164" t="s">
        <v>371</v>
      </c>
      <c r="K199" s="165">
        <v>10</v>
      </c>
      <c r="L199" s="224">
        <v>0</v>
      </c>
      <c r="M199" s="225"/>
      <c r="N199" s="226">
        <f>ROUND(L199*K199,2)</f>
        <v>0</v>
      </c>
      <c r="O199" s="226"/>
      <c r="P199" s="226"/>
      <c r="Q199" s="226"/>
      <c r="R199" s="36"/>
      <c r="T199" s="166" t="s">
        <v>22</v>
      </c>
      <c r="U199" s="43" t="s">
        <v>41</v>
      </c>
      <c r="V199" s="35"/>
      <c r="W199" s="167">
        <f>V199*K199</f>
        <v>0</v>
      </c>
      <c r="X199" s="167">
        <v>0</v>
      </c>
      <c r="Y199" s="167">
        <f>X199*K199</f>
        <v>0</v>
      </c>
      <c r="Z199" s="167">
        <v>0</v>
      </c>
      <c r="AA199" s="168">
        <f>Z199*K199</f>
        <v>0</v>
      </c>
      <c r="AR199" s="17" t="s">
        <v>206</v>
      </c>
      <c r="AT199" s="17" t="s">
        <v>144</v>
      </c>
      <c r="AU199" s="17" t="s">
        <v>97</v>
      </c>
      <c r="AY199" s="17" t="s">
        <v>143</v>
      </c>
      <c r="BE199" s="104">
        <f>IF(U199="základní",N199,0)</f>
        <v>0</v>
      </c>
      <c r="BF199" s="104">
        <f>IF(U199="snížená",N199,0)</f>
        <v>0</v>
      </c>
      <c r="BG199" s="104">
        <f>IF(U199="zákl. přenesená",N199,0)</f>
        <v>0</v>
      </c>
      <c r="BH199" s="104">
        <f>IF(U199="sníž. přenesená",N199,0)</f>
        <v>0</v>
      </c>
      <c r="BI199" s="104">
        <f>IF(U199="nulová",N199,0)</f>
        <v>0</v>
      </c>
      <c r="BJ199" s="17" t="s">
        <v>81</v>
      </c>
      <c r="BK199" s="104">
        <f>ROUND(L199*K199,2)</f>
        <v>0</v>
      </c>
      <c r="BL199" s="17" t="s">
        <v>206</v>
      </c>
      <c r="BM199" s="17" t="s">
        <v>372</v>
      </c>
    </row>
    <row r="200" spans="2:63" s="1" customFormat="1" ht="49.9" customHeight="1">
      <c r="B200" s="34"/>
      <c r="C200" s="35"/>
      <c r="D200" s="153" t="s">
        <v>373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220">
        <f>BK200</f>
        <v>0</v>
      </c>
      <c r="O200" s="221"/>
      <c r="P200" s="221"/>
      <c r="Q200" s="221"/>
      <c r="R200" s="36"/>
      <c r="T200" s="142"/>
      <c r="U200" s="55"/>
      <c r="V200" s="55"/>
      <c r="W200" s="55"/>
      <c r="X200" s="55"/>
      <c r="Y200" s="55"/>
      <c r="Z200" s="55"/>
      <c r="AA200" s="57"/>
      <c r="AT200" s="17" t="s">
        <v>75</v>
      </c>
      <c r="AU200" s="17" t="s">
        <v>76</v>
      </c>
      <c r="AY200" s="17" t="s">
        <v>374</v>
      </c>
      <c r="BK200" s="104">
        <v>0</v>
      </c>
    </row>
    <row r="201" spans="2:18" s="1" customFormat="1" ht="6.95" customHeight="1">
      <c r="B201" s="58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60"/>
    </row>
  </sheetData>
  <sheetProtection password="CC35" sheet="1" objects="1" scenarios="1" formatCells="0" formatColumns="0" formatRows="0" sort="0" autoFilter="0"/>
  <mergeCells count="259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3:I163"/>
    <mergeCell ref="L163:M163"/>
    <mergeCell ref="N163:Q163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N194:Q194"/>
    <mergeCell ref="F196:I196"/>
    <mergeCell ref="L196:M196"/>
    <mergeCell ref="N196:Q196"/>
    <mergeCell ref="F197:I197"/>
    <mergeCell ref="L197:M197"/>
    <mergeCell ref="N197:Q197"/>
    <mergeCell ref="F190:I190"/>
    <mergeCell ref="L190:M190"/>
    <mergeCell ref="N190:Q190"/>
    <mergeCell ref="F191:I191"/>
    <mergeCell ref="L191:M191"/>
    <mergeCell ref="N191:Q191"/>
    <mergeCell ref="F193:I193"/>
    <mergeCell ref="L193:M193"/>
    <mergeCell ref="N193:Q193"/>
    <mergeCell ref="N200:Q200"/>
    <mergeCell ref="H1:K1"/>
    <mergeCell ref="S2:AC2"/>
    <mergeCell ref="F199:I199"/>
    <mergeCell ref="L199:M199"/>
    <mergeCell ref="N199:Q199"/>
    <mergeCell ref="N128:Q128"/>
    <mergeCell ref="N129:Q129"/>
    <mergeCell ref="N130:Q130"/>
    <mergeCell ref="N135:Q135"/>
    <mergeCell ref="N145:Q145"/>
    <mergeCell ref="N147:Q147"/>
    <mergeCell ref="N155:Q155"/>
    <mergeCell ref="N162:Q162"/>
    <mergeCell ref="N164:Q164"/>
    <mergeCell ref="N165:Q165"/>
    <mergeCell ref="N169:Q169"/>
    <mergeCell ref="N174:Q174"/>
    <mergeCell ref="N189:Q189"/>
    <mergeCell ref="N192:Q192"/>
    <mergeCell ref="N195:Q195"/>
    <mergeCell ref="N198:Q198"/>
    <mergeCell ref="F194:I194"/>
    <mergeCell ref="L194:M194"/>
  </mergeCells>
  <hyperlinks>
    <hyperlink ref="F1:G1" location="C2" display="1) Krycí list rozpočtu"/>
    <hyperlink ref="H1:K1" location="C85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Peleška</dc:creator>
  <cp:keywords/>
  <dc:description/>
  <cp:lastModifiedBy>Pavel Peleška</cp:lastModifiedBy>
  <dcterms:created xsi:type="dcterms:W3CDTF">2017-06-21T11:31:05Z</dcterms:created>
  <dcterms:modified xsi:type="dcterms:W3CDTF">2017-06-21T11:32:11Z</dcterms:modified>
  <cp:category/>
  <cp:version/>
  <cp:contentType/>
  <cp:contentStatus/>
</cp:coreProperties>
</file>