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ová složka\_2019\zemni plyn\"/>
    </mc:Choice>
  </mc:AlternateContent>
  <bookViews>
    <workbookView xWindow="0" yWindow="0" windowWidth="25200" windowHeight="12570" tabRatio="607"/>
  </bookViews>
  <sheets>
    <sheet name="List" sheetId="14" r:id="rId1"/>
    <sheet name="List1" sheetId="4" state="hidden" r:id="rId2"/>
    <sheet name="Ceny distribuce" sheetId="8" state="hidden" r:id="rId3"/>
    <sheet name="List2" sheetId="9" r:id="rId4"/>
  </sheets>
  <definedNames>
    <definedName name="Distribuce">Tabulka8[]</definedName>
    <definedName name="Hranice_sazeb">'Ceny distribuce'!$C$19:$R$28</definedName>
    <definedName name="Jističe">'Ceny distribuce'!$F$3:$R$5</definedName>
    <definedName name="Sazby">'Ceny distribuce'!$C$7:$E$17</definedName>
  </definedNames>
  <calcPr calcId="152511"/>
  <customWorkbookViews>
    <customWorkbookView name="Ing. Věra Havlová - vlastní zobrazení" guid="{AD7B6A67-E815-4004-933A-8B99AE513529}" mergeInterval="0" personalView="1" maximized="1" xWindow="1" yWindow="1" windowWidth="1436" windowHeight="806" activeSheetId="1"/>
    <customWorkbookView name="Müller Tomáš Ing. - vlastní zobrazení" guid="{99890FD6-F458-49BC-8291-CC07FD25262F}" mergeInterval="0" personalView="1" maximized="1" xWindow="1" yWindow="1" windowWidth="1276" windowHeight="794" activeSheetId="3"/>
  </customWorkbookViews>
</workbook>
</file>

<file path=xl/calcChain.xml><?xml version="1.0" encoding="utf-8"?>
<calcChain xmlns="http://schemas.openxmlformats.org/spreadsheetml/2006/main">
  <c r="F54" i="14" l="1"/>
  <c r="G54" i="14"/>
  <c r="G37" i="14"/>
  <c r="G57" i="14" l="1"/>
  <c r="F37" i="14" l="1"/>
  <c r="R27" i="8" l="1"/>
  <c r="R26" i="8"/>
  <c r="R22" i="8"/>
  <c r="R21" i="8"/>
  <c r="K5" i="8"/>
  <c r="F5" i="8" l="1"/>
  <c r="F27" i="8"/>
  <c r="G27" i="8"/>
  <c r="H27" i="8"/>
  <c r="I27" i="8"/>
  <c r="J27" i="8"/>
  <c r="K27" i="8"/>
  <c r="L27" i="8"/>
  <c r="M27" i="8"/>
  <c r="N27" i="8"/>
  <c r="O27" i="8"/>
  <c r="P27" i="8"/>
  <c r="Q27" i="8"/>
  <c r="G26" i="8"/>
  <c r="H26" i="8"/>
  <c r="I26" i="8"/>
  <c r="J26" i="8"/>
  <c r="K26" i="8"/>
  <c r="L26" i="8"/>
  <c r="M26" i="8"/>
  <c r="N26" i="8"/>
  <c r="O26" i="8"/>
  <c r="P26" i="8"/>
  <c r="Q26" i="8"/>
  <c r="F26" i="8"/>
  <c r="F22" i="8"/>
  <c r="G22" i="8"/>
  <c r="H22" i="8"/>
  <c r="I22" i="8"/>
  <c r="J22" i="8"/>
  <c r="K22" i="8"/>
  <c r="L22" i="8"/>
  <c r="M22" i="8"/>
  <c r="N22" i="8"/>
  <c r="O22" i="8"/>
  <c r="P22" i="8"/>
  <c r="Q22" i="8"/>
  <c r="G21" i="8"/>
  <c r="H21" i="8"/>
  <c r="I21" i="8"/>
  <c r="J21" i="8"/>
  <c r="K21" i="8"/>
  <c r="L21" i="8"/>
  <c r="M21" i="8"/>
  <c r="N21" i="8"/>
  <c r="O21" i="8"/>
  <c r="P21" i="8"/>
  <c r="Q21" i="8"/>
  <c r="F21" i="8"/>
  <c r="Q5" i="8"/>
  <c r="P5" i="8"/>
  <c r="Q4" i="8" s="1"/>
  <c r="O5" i="8"/>
  <c r="P4" i="8" s="1"/>
  <c r="N5" i="8"/>
  <c r="O4" i="8" s="1"/>
  <c r="M5" i="8"/>
  <c r="N4" i="8" s="1"/>
  <c r="L5" i="8"/>
  <c r="M4" i="8" s="1"/>
  <c r="L4" i="8"/>
  <c r="J5" i="8"/>
  <c r="K4" i="8" s="1"/>
  <c r="I5" i="8"/>
  <c r="J4" i="8" s="1"/>
  <c r="H5" i="8"/>
  <c r="G5" i="8"/>
  <c r="H4" i="8" s="1"/>
  <c r="G4" i="8"/>
  <c r="F4" i="8"/>
  <c r="S4" i="8" s="1"/>
  <c r="I4" i="8" l="1"/>
  <c r="R28" i="8"/>
  <c r="R23" i="8"/>
  <c r="O28" i="8"/>
  <c r="K28" i="8"/>
  <c r="G28" i="8"/>
  <c r="N28" i="8"/>
  <c r="J28" i="8"/>
  <c r="F28" i="8"/>
  <c r="Q28" i="8"/>
  <c r="M28" i="8"/>
  <c r="I28" i="8"/>
  <c r="P28" i="8"/>
  <c r="L28" i="8"/>
  <c r="H28" i="8"/>
  <c r="I23" i="8"/>
  <c r="Q23" i="8"/>
  <c r="P23" i="8"/>
  <c r="O23" i="8"/>
  <c r="N23" i="8"/>
  <c r="M23" i="8"/>
  <c r="L23" i="8"/>
  <c r="K23" i="8"/>
  <c r="J23" i="8"/>
  <c r="H23" i="8"/>
  <c r="G23" i="8"/>
  <c r="F23" i="8"/>
</calcChain>
</file>

<file path=xl/sharedStrings.xml><?xml version="1.0" encoding="utf-8"?>
<sst xmlns="http://schemas.openxmlformats.org/spreadsheetml/2006/main" count="243" uniqueCount="205">
  <si>
    <t>IČ</t>
  </si>
  <si>
    <t>C 02d</t>
  </si>
  <si>
    <t>C 25d</t>
  </si>
  <si>
    <t>Mateřská škola Děčín II, Liliová 277/1, příspěvková organizace</t>
  </si>
  <si>
    <t>C 26d</t>
  </si>
  <si>
    <t>C 03d</t>
  </si>
  <si>
    <t>00078867</t>
  </si>
  <si>
    <t>STATUTÁRNÍ MĚSTO DĚČÍN</t>
  </si>
  <si>
    <t>00261238</t>
  </si>
  <si>
    <t>C 01d</t>
  </si>
  <si>
    <t>C 45d</t>
  </si>
  <si>
    <t>00078921</t>
  </si>
  <si>
    <t>C 35d</t>
  </si>
  <si>
    <t>C 62d</t>
  </si>
  <si>
    <t>64679454</t>
  </si>
  <si>
    <t>71235868</t>
  </si>
  <si>
    <t>Kč/MWh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</si>
  <si>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</si>
  <si>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</si>
  <si>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</si>
  <si>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</si>
  <si>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</si>
  <si>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</si>
  <si>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</si>
  <si>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</si>
  <si>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</si>
  <si>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</si>
  <si>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</si>
  <si>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</si>
  <si>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</si>
  <si>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</si>
  <si>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</si>
  <si>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</si>
  <si>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>Sloupec19</t>
  </si>
  <si>
    <t>Přehled sazeb</t>
  </si>
  <si>
    <t>Standard</t>
  </si>
  <si>
    <t>Akumulace 8</t>
  </si>
  <si>
    <t>Akumulace 16</t>
  </si>
  <si>
    <t>C 46d</t>
  </si>
  <si>
    <t>Přímotop</t>
  </si>
  <si>
    <t>C 55d</t>
  </si>
  <si>
    <t>C 56d</t>
  </si>
  <si>
    <t>Tepelné čerpadlo</t>
  </si>
  <si>
    <t>Veřejné osvětlení</t>
  </si>
  <si>
    <t>Distribuce</t>
  </si>
  <si>
    <t>VT</t>
  </si>
  <si>
    <t>NT</t>
  </si>
  <si>
    <t>Kč</t>
  </si>
  <si>
    <t>MWh</t>
  </si>
  <si>
    <t>Kč/rok</t>
  </si>
  <si>
    <t>Hraniční spotřeba</t>
  </si>
  <si>
    <t>Porovnání C 01d / C 02d</t>
  </si>
  <si>
    <t>Porovnání C 02d / C 03d</t>
  </si>
  <si>
    <t>Pomocný rozdíl C 03d - C 02d</t>
  </si>
  <si>
    <t>Pomocný rozdíl C 02d - C 01d</t>
  </si>
  <si>
    <t>Sloupec163</t>
  </si>
  <si>
    <t>Městská knihovna Děčín, příspěvková organizace, K. Čapka, 405 02, Děčín</t>
  </si>
  <si>
    <t>40</t>
  </si>
  <si>
    <t>Spojenců 214, 407 11, Děčín XXXII</t>
  </si>
  <si>
    <t>27ZG400Z0311654I</t>
  </si>
  <si>
    <t>27ZG400Z0311653K</t>
  </si>
  <si>
    <t>Řecká 1216/19, 405 02, Děčín</t>
  </si>
  <si>
    <t>27ZG400Z0311649B</t>
  </si>
  <si>
    <t>Fügnerova 665/18, 405 02, Děčín</t>
  </si>
  <si>
    <t>27ZG400Z0311652M</t>
  </si>
  <si>
    <t>Centrum sociálních služeb Děčín, p.o., 28.října 1155/2, 405 02, Děčín</t>
  </si>
  <si>
    <t>Dlouhá jízda 1254/11, 405 02, Děčín</t>
  </si>
  <si>
    <t>27ZG400Z02824991</t>
  </si>
  <si>
    <t>Dlouhá jízda 1254, 405 02, Děčín</t>
  </si>
  <si>
    <t>27ZG400Z0326376Q</t>
  </si>
  <si>
    <t>Dlouhá jízda 1257, 405 02, Děčín</t>
  </si>
  <si>
    <t>27ZG400Z02950873</t>
  </si>
  <si>
    <t>27ZG400Z0298827B</t>
  </si>
  <si>
    <t>27ZG400Z0326377O</t>
  </si>
  <si>
    <t>Zámek Děčín, příspěvková organizace, Dlouhá jízda 1254, 405 02, Děčín</t>
  </si>
  <si>
    <t>38</t>
  </si>
  <si>
    <t>Žižkova 236/6, 405 02, Děčín</t>
  </si>
  <si>
    <t>27ZG400Z0295189W</t>
  </si>
  <si>
    <t>Tylova 814/1, 405 02, Děčín, školka   OM0205355</t>
  </si>
  <si>
    <t>27ZG400Z0312366I</t>
  </si>
  <si>
    <t>Liliová 277/1, 405 02, Děčín</t>
  </si>
  <si>
    <t>27ZG400Z0312364M</t>
  </si>
  <si>
    <t>Kamenická  1145/50, 405 02, Děčín</t>
  </si>
  <si>
    <t>27ZG400Z0311506X</t>
  </si>
  <si>
    <t>Základní škola Děčín II, Kamenická 1145/50, 405 02, Děčín</t>
  </si>
  <si>
    <t>předpokládaná roční spotřeba v MWh</t>
  </si>
  <si>
    <t>adresa odběrného místa</t>
  </si>
  <si>
    <t>EIC</t>
  </si>
  <si>
    <t>Odběratel</t>
  </si>
  <si>
    <t xml:space="preserve">poř. Číslo </t>
  </si>
  <si>
    <t>Sládkova 1300/13, 405 02, Děčín</t>
  </si>
  <si>
    <t>27ZG400Z0297821S</t>
  </si>
  <si>
    <t>Školní jídelna Děčín I, příspěvková organizace, Sládkova 1300/13, 405 02, Děčín</t>
  </si>
  <si>
    <t>72744138</t>
  </si>
  <si>
    <t>31</t>
  </si>
  <si>
    <t>Žižkova 1286/15, 405 02, Děčín</t>
  </si>
  <si>
    <t>27ZG400Z0295142L</t>
  </si>
  <si>
    <t>30</t>
  </si>
  <si>
    <t>27ZG400Z0297808K</t>
  </si>
  <si>
    <t>29</t>
  </si>
  <si>
    <t>Teplická 19/24, 405 02, Děčín-Rajské Ostrovy</t>
  </si>
  <si>
    <t>27ZG400Z0307876D</t>
  </si>
  <si>
    <t>ZOOLOGICKÁ ZAHRADA DĚČÍN Pastýřská stěna, příspěvková organizace,   Žižkova 1286/15, 405 02, Děčín</t>
  </si>
  <si>
    <t>28</t>
  </si>
  <si>
    <t>Školní 1544/5, 405 02, Děčín</t>
  </si>
  <si>
    <t>27ZG400Z03001770</t>
  </si>
  <si>
    <t>27</t>
  </si>
  <si>
    <t>Školní 1475/17, 405 02, Děčín</t>
  </si>
  <si>
    <t>27ZG400Z0304884T</t>
  </si>
  <si>
    <t>Základní škola a Mateřská škola Děčín VI, příspěvková organizace, Školní 1544/5, 405 02, Děčín</t>
  </si>
  <si>
    <t>26</t>
  </si>
  <si>
    <t>Klostermanova 1474/11, 405 02, Děčín</t>
  </si>
  <si>
    <t>27ZG400Z0301240E</t>
  </si>
  <si>
    <t>25</t>
  </si>
  <si>
    <t>Moskevská 1044/9, 405 02, Děčín</t>
  </si>
  <si>
    <t>27ZG400Z0312363O</t>
  </si>
  <si>
    <t>24</t>
  </si>
  <si>
    <t>27ZG400Z0297817J</t>
  </si>
  <si>
    <t>Mateřská škola Děčín VI, příspěvková organizace, Klostermannova 1474/11, 405 02, Děčín</t>
  </si>
  <si>
    <t>23</t>
  </si>
  <si>
    <t>Divišova 217/8, 405 02, Děčín</t>
  </si>
  <si>
    <t>27ZG400Z0295144H</t>
  </si>
  <si>
    <t>22</t>
  </si>
  <si>
    <t>Teplická 344/38, 405 02, Děčín</t>
  </si>
  <si>
    <t>27ZG400Z0309925G</t>
  </si>
  <si>
    <t xml:space="preserve">Dům dětí a mláděže Děčín IV, příspěvková organizace, Teplická 344/38, 405 02 Děčín </t>
  </si>
  <si>
    <t>70949565</t>
  </si>
  <si>
    <t>21</t>
  </si>
  <si>
    <t>Vojanova 178/12, 405 02, Děčín</t>
  </si>
  <si>
    <t>27ZG400Z0207925X</t>
  </si>
  <si>
    <t>20</t>
  </si>
  <si>
    <t>27ZG400Z03042140</t>
  </si>
  <si>
    <t>19</t>
  </si>
  <si>
    <t>Vojanova 178/12, 405 02, Děčín - pav. B</t>
  </si>
  <si>
    <t>27ZG400Z0304215Z</t>
  </si>
  <si>
    <t>18</t>
  </si>
  <si>
    <t>Sv. Čecha 115, 405 02, Děčín - MŠ Jalůvčí</t>
  </si>
  <si>
    <t>27ZG400Z0304272N</t>
  </si>
  <si>
    <t>17</t>
  </si>
  <si>
    <t>Jalůvčí 59, 405 02, Děčín</t>
  </si>
  <si>
    <t>27ZG400Z0307050Q</t>
  </si>
  <si>
    <t>16</t>
  </si>
  <si>
    <t>Saská 259/40, 405 02, Děčín - MŠ Bělá</t>
  </si>
  <si>
    <t>27ZG400Z0307043N</t>
  </si>
  <si>
    <t>Základní škola a Mateřská škola Děčín VIII, příspěvková organizace, Vojanova 178/12, 405 02, Děčín</t>
  </si>
  <si>
    <t>15</t>
  </si>
  <si>
    <t>Vrchlického 630/5, 405 02, Děčín</t>
  </si>
  <si>
    <t>27ZG400Z0297819F</t>
  </si>
  <si>
    <t>Základní škola Dr. Miroslava Tyrše Děčín II, příspěvková organizace,  Vrchlického 630/5, 405 02, Děčín</t>
  </si>
  <si>
    <t>14</t>
  </si>
  <si>
    <t>K.H.Borovského 336, 407 11, Děčín</t>
  </si>
  <si>
    <t>27ZG400Z0295106P</t>
  </si>
  <si>
    <t>Mateřská škola Děčín XXXII, příspěvková organizace, Májová 372, 407 11, Děčín</t>
  </si>
  <si>
    <t>13</t>
  </si>
  <si>
    <t>Jungmannova 640/3, 405 02, Děčín</t>
  </si>
  <si>
    <t>27ZG400Z0306051T</t>
  </si>
  <si>
    <t>12</t>
  </si>
  <si>
    <t>27ZG400Z0295105R</t>
  </si>
  <si>
    <t>11</t>
  </si>
  <si>
    <t>27ZG400Z0295104T</t>
  </si>
  <si>
    <t>Školní jídelna Děčín IV, příspěvková organizace, Jungmannova 640/3, 405 02, Děčín</t>
  </si>
  <si>
    <t>10</t>
  </si>
  <si>
    <t>Březová 370/33, 405 02, Děčín</t>
  </si>
  <si>
    <t>27ZG400Z0311507V</t>
  </si>
  <si>
    <t>9</t>
  </si>
  <si>
    <t>Rakovnická 197/30, 405 02, Děčín</t>
  </si>
  <si>
    <t>27ZG400Z0311482L</t>
  </si>
  <si>
    <t>Základní škola a Mateřská škola Děčín III, příspěvková organizace, Březová 369/25, 405 02, Děčín 2</t>
  </si>
  <si>
    <t>8</t>
  </si>
  <si>
    <t>Riegrova 454/12, 405 02, Děčín</t>
  </si>
  <si>
    <t>27ZG400Z0275181N</t>
  </si>
  <si>
    <t>7</t>
  </si>
  <si>
    <t>Pohraničí 455/34, 405 02, Děčín</t>
  </si>
  <si>
    <t>27ZG400Z0312362Q</t>
  </si>
  <si>
    <t>Mateřská škola Děčín II, Riegrova 454/12, 405 02, Děčín 2</t>
  </si>
  <si>
    <t>6</t>
  </si>
  <si>
    <t>Loubská, parcela 662/2, 405 02, Děčín - SMS</t>
  </si>
  <si>
    <t>27ZG400Z0306584V</t>
  </si>
  <si>
    <t>5</t>
  </si>
  <si>
    <t>Spojenců 159, 407 11, Děčín - hasiči</t>
  </si>
  <si>
    <t>27ZG400Z0296726R</t>
  </si>
  <si>
    <t>4</t>
  </si>
  <si>
    <t>Teplická 1900, 405 02, Děčín - WC</t>
  </si>
  <si>
    <t>27ZG400Z03005431</t>
  </si>
  <si>
    <t>3</t>
  </si>
  <si>
    <t>Labské nábř. 1916/2a, 405 02, Děčín - hasiči</t>
  </si>
  <si>
    <t>27ZG400Z03101287</t>
  </si>
  <si>
    <t>2</t>
  </si>
  <si>
    <t>Březová 130/41, 405 02, Děčín - hasiči</t>
  </si>
  <si>
    <t>27ZG400Z0297820U</t>
  </si>
  <si>
    <t>1</t>
  </si>
  <si>
    <t>předpokládaná spotřeba od 7/2019 - 12/2020</t>
  </si>
  <si>
    <t>Litoměřická 108/62</t>
  </si>
  <si>
    <t>27ZG400Z0251987B</t>
  </si>
  <si>
    <t>předpokládaná spotřeba v konkrétním období</t>
  </si>
  <si>
    <t>předpokládané období přistoupení</t>
  </si>
  <si>
    <t>41</t>
  </si>
  <si>
    <t>Další odběrná místa, která se budou postupně připojovat</t>
  </si>
  <si>
    <t>39</t>
  </si>
  <si>
    <t>32</t>
  </si>
  <si>
    <t>33</t>
  </si>
  <si>
    <t>35</t>
  </si>
  <si>
    <t>37</t>
  </si>
  <si>
    <t>Příloha č. 2 - Seznam odběrných míst</t>
  </si>
  <si>
    <t>Celkové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</si>
</sst>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&quot;do 1x &quot;#,##0&quot; A&quot;"/>
    <numFmt numFmtId="166" formatCode="&quot;do 3x &quot;#,##0&quot; A&quot;"/>
    <numFmt numFmtId="167" formatCode="&quot;nad 3x &quot;#,##0&quot; A&quot;"/>
    <numFmt numFmtId="168" formatCode="&quot;nad 1x &quot;#,##0&quot; A&quot;"/>
    <numFmt numFmtId="169" formatCode="&quot;do 3x 10 A&quot;"/>
    <numFmt numFmtId="170" formatCode="#,##0.0"/>
    <numFmt numFmtId="171" formatCode="0.000"/>
    <numFmt numFmtId="172" formatCode="&quot;3x &quot;#,###&quot; A&quot;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14234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3" fillId="0" borderId="0"/>
    <xf numFmtId="0" fontId="3" fillId="0" borderId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0" borderId="0" xfId="0"/>
    <xf numFmtId="18" fontId="0" fillId="0" borderId="0" xfId="0" applyNumberFormat="1"/>
    <xf numFmtId="0" fontId="0" fillId="0" borderId="1" xfId="0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8" fontId="8" fillId="0" borderId="20" xfId="0" applyNumberFormat="1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23" xfId="0" applyFont="1" applyBorder="1"/>
    <xf numFmtId="4" fontId="0" fillId="0" borderId="1" xfId="0" applyNumberFormat="1" applyBorder="1" applyAlignment="1">
      <alignment horizontal="right" vertical="center"/>
    </xf>
    <xf numFmtId="0" fontId="8" fillId="0" borderId="2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5" xfId="0" applyFont="1" applyBorder="1"/>
    <xf numFmtId="4" fontId="0" fillId="0" borderId="10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8" fillId="0" borderId="17" xfId="0" applyFont="1" applyBorder="1"/>
    <xf numFmtId="4" fontId="0" fillId="0" borderId="5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7" xfId="0" applyBorder="1"/>
    <xf numFmtId="0" fontId="8" fillId="0" borderId="19" xfId="0" applyFont="1" applyBorder="1"/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170" fontId="0" fillId="0" borderId="1" xfId="0" applyNumberFormat="1" applyBorder="1"/>
    <xf numFmtId="0" fontId="8" fillId="0" borderId="10" xfId="0" applyFont="1" applyBorder="1"/>
    <xf numFmtId="171" fontId="8" fillId="0" borderId="10" xfId="0" applyNumberFormat="1" applyFont="1" applyBorder="1"/>
    <xf numFmtId="164" fontId="8" fillId="0" borderId="10" xfId="0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70" fontId="0" fillId="0" borderId="5" xfId="0" applyNumberFormat="1" applyBorder="1"/>
    <xf numFmtId="0" fontId="0" fillId="0" borderId="12" xfId="0" applyBorder="1"/>
    <xf numFmtId="170" fontId="0" fillId="0" borderId="12" xfId="0" applyNumberFormat="1" applyBorder="1"/>
    <xf numFmtId="0" fontId="8" fillId="0" borderId="14" xfId="0" applyFont="1" applyBorder="1"/>
    <xf numFmtId="0" fontId="0" fillId="0" borderId="15" xfId="0" applyBorder="1"/>
    <xf numFmtId="0" fontId="8" fillId="0" borderId="11" xfId="0" applyFont="1" applyBorder="1"/>
    <xf numFmtId="172" fontId="0" fillId="0" borderId="15" xfId="0" applyNumberFormat="1" applyBorder="1" applyAlignment="1">
      <alignment horizontal="center" vertical="center"/>
    </xf>
    <xf numFmtId="168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0" xfId="0"/>
    <xf numFmtId="4" fontId="0" fillId="0" borderId="0" xfId="0" applyNumberForma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8" fillId="0" borderId="0" xfId="0" applyFont="1"/>
    <xf numFmtId="0" fontId="3" fillId="0" borderId="0" xfId="3"/>
    <xf numFmtId="0" fontId="12" fillId="0" borderId="26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 wrapText="1"/>
    </xf>
    <xf numFmtId="49" fontId="11" fillId="0" borderId="1" xfId="3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11" fillId="0" borderId="1" xfId="3" applyFont="1" applyFill="1" applyBorder="1" applyAlignment="1">
      <alignment horizontal="left" vertical="center" wrapText="1"/>
    </xf>
    <xf numFmtId="49" fontId="11" fillId="0" borderId="1" xfId="3" applyNumberFormat="1" applyFont="1" applyFill="1" applyBorder="1" applyAlignment="1">
      <alignment horizontal="center"/>
    </xf>
    <xf numFmtId="0" fontId="12" fillId="0" borderId="27" xfId="3" applyFont="1" applyBorder="1" applyAlignment="1">
      <alignment horizontal="center" vertical="center"/>
    </xf>
    <xf numFmtId="0" fontId="5" fillId="0" borderId="28" xfId="3" applyFont="1" applyFill="1" applyBorder="1" applyAlignment="1">
      <alignment horizontal="left" vertical="center" wrapText="1"/>
    </xf>
    <xf numFmtId="49" fontId="5" fillId="0" borderId="28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left" vertical="center" wrapText="1"/>
    </xf>
    <xf numFmtId="49" fontId="12" fillId="0" borderId="28" xfId="3" applyNumberFormat="1" applyFont="1" applyBorder="1" applyAlignment="1">
      <alignment horizontal="left" vertical="center"/>
    </xf>
    <xf numFmtId="49" fontId="12" fillId="0" borderId="28" xfId="3" applyNumberFormat="1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5" fillId="0" borderId="12" xfId="3" applyFont="1" applyFill="1" applyBorder="1" applyAlignment="1">
      <alignment horizontal="left" vertical="center" wrapText="1"/>
    </xf>
    <xf numFmtId="0" fontId="5" fillId="0" borderId="12" xfId="3" applyFont="1" applyFill="1" applyBorder="1" applyAlignment="1">
      <alignment horizontal="center" vertical="center"/>
    </xf>
    <xf numFmtId="0" fontId="3" fillId="0" borderId="28" xfId="3" applyBorder="1" applyAlignment="1">
      <alignment horizontal="center"/>
    </xf>
    <xf numFmtId="0" fontId="11" fillId="0" borderId="28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center" vertical="center"/>
    </xf>
    <xf numFmtId="0" fontId="14" fillId="2" borderId="28" xfId="3" applyFont="1" applyFill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/>
    </xf>
    <xf numFmtId="49" fontId="14" fillId="2" borderId="28" xfId="3" applyNumberFormat="1" applyFont="1" applyFill="1" applyBorder="1" applyAlignment="1">
      <alignment horizontal="center" vertical="center"/>
    </xf>
    <xf numFmtId="49" fontId="14" fillId="2" borderId="28" xfId="3" applyNumberFormat="1" applyFont="1" applyFill="1" applyBorder="1" applyAlignment="1">
      <alignment horizontal="center" vertical="center" wrapText="1"/>
    </xf>
    <xf numFmtId="0" fontId="3" fillId="0" borderId="0" xfId="3" applyBorder="1"/>
    <xf numFmtId="0" fontId="3" fillId="0" borderId="0" xfId="3" applyBorder="1" applyAlignment="1">
      <alignment horizontal="center"/>
    </xf>
    <xf numFmtId="49" fontId="12" fillId="0" borderId="0" xfId="3" applyNumberFormat="1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 wrapText="1"/>
    </xf>
    <xf numFmtId="0" fontId="12" fillId="0" borderId="28" xfId="3" applyFont="1" applyBorder="1" applyAlignment="1">
      <alignment horizontal="left" vertical="center"/>
    </xf>
    <xf numFmtId="49" fontId="12" fillId="0" borderId="28" xfId="3" applyNumberFormat="1" applyFont="1" applyFill="1" applyBorder="1" applyAlignment="1">
      <alignment horizontal="left" vertical="center" wrapText="1"/>
    </xf>
    <xf numFmtId="49" fontId="12" fillId="0" borderId="28" xfId="3" applyNumberFormat="1" applyFont="1" applyFill="1" applyBorder="1" applyAlignment="1">
      <alignment horizontal="left" vertical="center"/>
    </xf>
    <xf numFmtId="0" fontId="7" fillId="0" borderId="28" xfId="3" applyFont="1" applyFill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/>
    </xf>
    <xf numFmtId="49" fontId="7" fillId="0" borderId="12" xfId="3" applyNumberFormat="1" applyFont="1" applyFill="1" applyBorder="1" applyAlignment="1">
      <alignment horizontal="left" vertical="center"/>
    </xf>
    <xf numFmtId="49" fontId="7" fillId="0" borderId="28" xfId="3" applyNumberFormat="1" applyFont="1" applyFill="1" applyBorder="1" applyAlignment="1">
      <alignment horizontal="left" vertical="center"/>
    </xf>
    <xf numFmtId="0" fontId="7" fillId="0" borderId="12" xfId="3" applyFont="1" applyFill="1" applyBorder="1" applyAlignment="1">
      <alignment horizontal="left" vertical="center"/>
    </xf>
    <xf numFmtId="0" fontId="7" fillId="0" borderId="12" xfId="3" applyFont="1" applyFill="1" applyBorder="1" applyAlignment="1">
      <alignment horizontal="left" vertical="center" wrapText="1"/>
    </xf>
    <xf numFmtId="0" fontId="12" fillId="0" borderId="28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3" fillId="0" borderId="1" xfId="3" applyNumberFormat="1" applyBorder="1"/>
    <xf numFmtId="0" fontId="2" fillId="2" borderId="1" xfId="3" applyFont="1" applyFill="1" applyBorder="1" applyAlignment="1">
      <alignment horizontal="center" vertical="center" wrapText="1"/>
    </xf>
    <xf numFmtId="0" fontId="16" fillId="0" borderId="0" xfId="3" applyFont="1"/>
    <xf numFmtId="0" fontId="19" fillId="0" borderId="1" xfId="3" applyFont="1" applyBorder="1"/>
    <xf numFmtId="0" fontId="1" fillId="0" borderId="0" xfId="3" applyFont="1"/>
    <xf numFmtId="49" fontId="18" fillId="0" borderId="30" xfId="3" applyNumberFormat="1" applyFont="1" applyBorder="1" applyAlignment="1">
      <alignment horizontal="left" vertical="top"/>
    </xf>
    <xf numFmtId="0" fontId="19" fillId="0" borderId="29" xfId="3" applyFont="1" applyBorder="1" applyAlignment="1">
      <alignment horizontal="center"/>
    </xf>
    <xf numFmtId="0" fontId="19" fillId="0" borderId="27" xfId="3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/>
    <xf numFmtId="0" fontId="8" fillId="0" borderId="21" xfId="0" applyFont="1" applyBorder="1" applyAlignment="1">
      <alignment horizontal="left"/>
    </xf>
    <xf numFmtId="0" fontId="8" fillId="0" borderId="10" xfId="0" applyFont="1" applyBorder="1" applyAlignment="1">
      <alignment horizontal="left"/>
    </xf>
  </cellXfs>
  <cellStyles count="4">
    <cellStyle name="Normální" xfId="0" builtinId="0"/>
    <cellStyle name="Normální 2" xfId="1"/>
    <cellStyle name="Normální 3" xfId="2"/>
    <cellStyle name="Normální 4" xfId="3"/>
  </cellStyles>
  <dxfs count="19">
    <dxf>
      <numFmt numFmtId="168" formatCode="&quot;nad 1x &quot;#,##0&quot; A&quot;"/>
    </dxf>
    <dxf>
      <numFmt numFmtId="167" formatCode="&quot;nad 3x &quot;#,##0&quot; A&quot;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Tabulka8" displayName="Tabulka8" ref="B2:S17" totalsRowShown="0" headerRowDxfId="18" tableBorderDxfId="17">
  <tableColumns count="18">
    <tableColumn id="1" name="Sloupec1"/>
    <tableColumn id="2" name="Sloupec2" dataDxfId="16"/>
    <tableColumn id="3" name="Sloupec3" dataDxfId="15"/>
    <tableColumn id="4" name="Sloupec4" dataDxfId="14"/>
    <tableColumn id="5" name="Sloupec5" dataDxfId="13"/>
    <tableColumn id="6" name="Sloupec6" dataDxfId="12"/>
    <tableColumn id="7" name="Sloupec7" dataDxfId="11"/>
    <tableColumn id="8" name="Sloupec8" dataDxfId="10"/>
    <tableColumn id="9" name="Sloupec9" dataDxfId="9"/>
    <tableColumn id="10" name="Sloupec10" dataDxfId="8"/>
    <tableColumn id="11" name="Sloupec11" dataDxfId="7"/>
    <tableColumn id="12" name="Sloupec12" dataDxfId="6"/>
    <tableColumn id="13" name="Sloupec13" dataDxfId="5"/>
    <tableColumn id="14" name="Sloupec14" dataDxfId="4"/>
    <tableColumn id="15" name="Sloupec15" dataDxfId="3"/>
    <tableColumn id="16" name="Sloupec16" dataDxfId="2"/>
    <tableColumn id="20" name="Sloupec163" dataDxfId="1">
      <calculatedColumnFormula>O4</calculatedColumnFormula>
    </tableColumn>
    <tableColumn id="21" name="Sloupec19" dataDxfId="0">
      <calculatedColumnFormula>Tabulka8[[#This Row],[Sloupec5]]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tabSelected="1" topLeftCell="A40" workbookViewId="0">
      <selection activeCell="E70" sqref="E69:E70"/>
    </sheetView>
  </sheetViews>
  <sheetFormatPr defaultRowHeight="15" x14ac:dyDescent="0.25"/>
  <cols>
    <col min="1" max="1" width="6.5703125" style="71" customWidth="1"/>
    <col min="2" max="2" width="10.140625" style="71" customWidth="1"/>
    <col min="3" max="3" width="36.5703125" style="71" customWidth="1"/>
    <col min="4" max="4" width="21.5703125" style="71" customWidth="1"/>
    <col min="5" max="5" width="38.85546875" style="71" customWidth="1"/>
    <col min="6" max="7" width="21.7109375" style="71" customWidth="1"/>
    <col min="8" max="8" width="16" style="71" customWidth="1"/>
    <col min="9" max="11" width="9.140625" style="71"/>
    <col min="12" max="12" width="41" style="71" customWidth="1"/>
    <col min="13" max="16384" width="9.140625" style="71"/>
  </cols>
  <sheetData>
    <row r="2" spans="1:12" x14ac:dyDescent="0.25">
      <c r="B2" s="119" t="s">
        <v>203</v>
      </c>
    </row>
    <row r="4" spans="1:12" ht="69" customHeight="1" x14ac:dyDescent="0.25">
      <c r="A4" s="97" t="s">
        <v>89</v>
      </c>
      <c r="B4" s="96" t="s">
        <v>0</v>
      </c>
      <c r="C4" s="96" t="s">
        <v>88</v>
      </c>
      <c r="D4" s="95" t="s">
        <v>87</v>
      </c>
      <c r="E4" s="95" t="s">
        <v>86</v>
      </c>
      <c r="F4" s="94" t="s">
        <v>85</v>
      </c>
      <c r="G4" s="94" t="s">
        <v>191</v>
      </c>
    </row>
    <row r="5" spans="1:12" x14ac:dyDescent="0.25">
      <c r="A5" s="87" t="s">
        <v>190</v>
      </c>
      <c r="B5" s="86" t="s">
        <v>8</v>
      </c>
      <c r="C5" s="85" t="s">
        <v>7</v>
      </c>
      <c r="D5" s="104" t="s">
        <v>189</v>
      </c>
      <c r="E5" s="86" t="s">
        <v>188</v>
      </c>
      <c r="F5" s="88">
        <v>61</v>
      </c>
      <c r="G5" s="72">
        <v>91</v>
      </c>
      <c r="L5" s="99"/>
    </row>
    <row r="6" spans="1:12" x14ac:dyDescent="0.25">
      <c r="A6" s="87" t="s">
        <v>187</v>
      </c>
      <c r="B6" s="86"/>
      <c r="C6" s="86"/>
      <c r="D6" s="104" t="s">
        <v>186</v>
      </c>
      <c r="E6" s="86" t="s">
        <v>185</v>
      </c>
      <c r="F6" s="88">
        <v>21</v>
      </c>
      <c r="G6" s="88">
        <v>31</v>
      </c>
      <c r="L6" s="99"/>
    </row>
    <row r="7" spans="1:12" x14ac:dyDescent="0.25">
      <c r="A7" s="87" t="s">
        <v>184</v>
      </c>
      <c r="B7" s="86"/>
      <c r="C7" s="86"/>
      <c r="D7" s="104" t="s">
        <v>183</v>
      </c>
      <c r="E7" s="86" t="s">
        <v>182</v>
      </c>
      <c r="F7" s="88">
        <v>25</v>
      </c>
      <c r="G7" s="88">
        <v>37</v>
      </c>
      <c r="L7" s="99"/>
    </row>
    <row r="8" spans="1:12" x14ac:dyDescent="0.25">
      <c r="A8" s="87" t="s">
        <v>181</v>
      </c>
      <c r="B8" s="86"/>
      <c r="C8" s="86"/>
      <c r="D8" s="104" t="s">
        <v>180</v>
      </c>
      <c r="E8" s="86" t="s">
        <v>179</v>
      </c>
      <c r="F8" s="88">
        <v>41</v>
      </c>
      <c r="G8" s="88">
        <v>61</v>
      </c>
      <c r="L8" s="99"/>
    </row>
    <row r="9" spans="1:12" x14ac:dyDescent="0.25">
      <c r="A9" s="87" t="s">
        <v>178</v>
      </c>
      <c r="B9" s="86"/>
      <c r="C9" s="86"/>
      <c r="D9" s="104" t="s">
        <v>177</v>
      </c>
      <c r="E9" s="86" t="s">
        <v>176</v>
      </c>
      <c r="F9" s="113">
        <v>78</v>
      </c>
      <c r="G9" s="113">
        <v>117</v>
      </c>
      <c r="L9" s="99"/>
    </row>
    <row r="10" spans="1:12" ht="26.25" customHeight="1" x14ac:dyDescent="0.25">
      <c r="A10" s="87" t="s">
        <v>175</v>
      </c>
      <c r="B10" s="86">
        <v>72744120</v>
      </c>
      <c r="C10" s="85" t="s">
        <v>174</v>
      </c>
      <c r="D10" s="104" t="s">
        <v>173</v>
      </c>
      <c r="E10" s="112" t="s">
        <v>172</v>
      </c>
      <c r="F10" s="88">
        <v>134</v>
      </c>
      <c r="G10" s="88">
        <v>201</v>
      </c>
      <c r="L10" s="99"/>
    </row>
    <row r="11" spans="1:12" ht="26.25" customHeight="1" x14ac:dyDescent="0.25">
      <c r="A11" s="87" t="s">
        <v>171</v>
      </c>
      <c r="B11" s="86"/>
      <c r="C11" s="85"/>
      <c r="D11" s="104" t="s">
        <v>170</v>
      </c>
      <c r="E11" s="104" t="s">
        <v>169</v>
      </c>
      <c r="F11" s="113">
        <v>4</v>
      </c>
      <c r="G11" s="113">
        <v>6</v>
      </c>
      <c r="L11" s="99"/>
    </row>
    <row r="12" spans="1:12" ht="38.25" x14ac:dyDescent="0.25">
      <c r="A12" s="87" t="s">
        <v>168</v>
      </c>
      <c r="B12" s="86">
        <v>72744529</v>
      </c>
      <c r="C12" s="85" t="s">
        <v>167</v>
      </c>
      <c r="D12" s="104" t="s">
        <v>166</v>
      </c>
      <c r="E12" s="107" t="s">
        <v>165</v>
      </c>
      <c r="F12" s="88">
        <v>6</v>
      </c>
      <c r="G12" s="88">
        <v>9</v>
      </c>
      <c r="L12" s="99"/>
    </row>
    <row r="13" spans="1:12" x14ac:dyDescent="0.25">
      <c r="A13" s="87" t="s">
        <v>164</v>
      </c>
      <c r="B13" s="86"/>
      <c r="C13" s="106"/>
      <c r="D13" s="104" t="s">
        <v>163</v>
      </c>
      <c r="E13" s="112" t="s">
        <v>162</v>
      </c>
      <c r="F13" s="88">
        <v>20</v>
      </c>
      <c r="G13" s="88">
        <v>30</v>
      </c>
      <c r="L13" s="99"/>
    </row>
    <row r="14" spans="1:12" ht="38.25" x14ac:dyDescent="0.25">
      <c r="A14" s="87" t="s">
        <v>161</v>
      </c>
      <c r="B14" s="86">
        <v>47274247</v>
      </c>
      <c r="C14" s="85" t="s">
        <v>160</v>
      </c>
      <c r="D14" s="104" t="s">
        <v>159</v>
      </c>
      <c r="E14" s="107" t="s">
        <v>154</v>
      </c>
      <c r="F14" s="88">
        <v>61</v>
      </c>
      <c r="G14" s="88">
        <v>91</v>
      </c>
      <c r="L14" s="99"/>
    </row>
    <row r="15" spans="1:12" x14ac:dyDescent="0.25">
      <c r="A15" s="87" t="s">
        <v>158</v>
      </c>
      <c r="B15" s="86"/>
      <c r="C15" s="106"/>
      <c r="D15" s="104" t="s">
        <v>157</v>
      </c>
      <c r="E15" s="107" t="s">
        <v>154</v>
      </c>
      <c r="F15" s="88">
        <v>0.5</v>
      </c>
      <c r="G15" s="88">
        <v>1</v>
      </c>
      <c r="L15" s="99"/>
    </row>
    <row r="16" spans="1:12" x14ac:dyDescent="0.25">
      <c r="A16" s="87" t="s">
        <v>156</v>
      </c>
      <c r="B16" s="86"/>
      <c r="C16" s="106"/>
      <c r="D16" s="104" t="s">
        <v>155</v>
      </c>
      <c r="E16" s="107" t="s">
        <v>154</v>
      </c>
      <c r="F16" s="88">
        <v>0.5</v>
      </c>
      <c r="G16" s="88">
        <v>1</v>
      </c>
      <c r="L16" s="99"/>
    </row>
    <row r="17" spans="1:12" ht="25.5" x14ac:dyDescent="0.25">
      <c r="A17" s="87" t="s">
        <v>153</v>
      </c>
      <c r="B17" s="86">
        <v>49888544</v>
      </c>
      <c r="C17" s="85" t="s">
        <v>152</v>
      </c>
      <c r="D17" s="104" t="s">
        <v>151</v>
      </c>
      <c r="E17" s="107" t="s">
        <v>150</v>
      </c>
      <c r="F17" s="88">
        <v>331</v>
      </c>
      <c r="G17" s="88">
        <v>497</v>
      </c>
      <c r="L17" s="99"/>
    </row>
    <row r="18" spans="1:12" ht="38.25" x14ac:dyDescent="0.25">
      <c r="A18" s="87" t="s">
        <v>149</v>
      </c>
      <c r="B18" s="86">
        <v>72743573</v>
      </c>
      <c r="C18" s="85" t="s">
        <v>148</v>
      </c>
      <c r="D18" s="104" t="s">
        <v>147</v>
      </c>
      <c r="E18" s="107" t="s">
        <v>146</v>
      </c>
      <c r="F18" s="88">
        <v>2</v>
      </c>
      <c r="G18" s="88">
        <v>3</v>
      </c>
      <c r="L18" s="99"/>
    </row>
    <row r="19" spans="1:12" ht="38.25" x14ac:dyDescent="0.25">
      <c r="A19" s="87" t="s">
        <v>145</v>
      </c>
      <c r="B19" s="86">
        <v>72743972</v>
      </c>
      <c r="C19" s="85" t="s">
        <v>144</v>
      </c>
      <c r="D19" s="104" t="s">
        <v>143</v>
      </c>
      <c r="E19" s="107" t="s">
        <v>142</v>
      </c>
      <c r="F19" s="88">
        <v>67</v>
      </c>
      <c r="G19" s="88">
        <v>101</v>
      </c>
      <c r="L19" s="99"/>
    </row>
    <row r="20" spans="1:12" x14ac:dyDescent="0.25">
      <c r="A20" s="87" t="s">
        <v>141</v>
      </c>
      <c r="B20" s="86"/>
      <c r="C20" s="106"/>
      <c r="D20" s="104" t="s">
        <v>140</v>
      </c>
      <c r="E20" s="107" t="s">
        <v>139</v>
      </c>
      <c r="F20" s="88">
        <v>60</v>
      </c>
      <c r="G20" s="88">
        <v>90</v>
      </c>
      <c r="L20" s="99"/>
    </row>
    <row r="21" spans="1:12" x14ac:dyDescent="0.25">
      <c r="A21" s="87" t="s">
        <v>138</v>
      </c>
      <c r="B21" s="86"/>
      <c r="C21" s="106"/>
      <c r="D21" s="104" t="s">
        <v>137</v>
      </c>
      <c r="E21" s="111" t="s">
        <v>136</v>
      </c>
      <c r="F21" s="88">
        <v>115</v>
      </c>
      <c r="G21" s="88">
        <v>173</v>
      </c>
      <c r="L21" s="99"/>
    </row>
    <row r="22" spans="1:12" x14ac:dyDescent="0.25">
      <c r="A22" s="87" t="s">
        <v>135</v>
      </c>
      <c r="B22" s="86"/>
      <c r="C22" s="106"/>
      <c r="D22" s="104" t="s">
        <v>134</v>
      </c>
      <c r="E22" s="86" t="s">
        <v>133</v>
      </c>
      <c r="F22" s="88">
        <v>0.5</v>
      </c>
      <c r="G22" s="88">
        <v>1</v>
      </c>
      <c r="L22" s="99"/>
    </row>
    <row r="23" spans="1:12" x14ac:dyDescent="0.25">
      <c r="A23" s="87" t="s">
        <v>132</v>
      </c>
      <c r="B23" s="86"/>
      <c r="C23" s="106"/>
      <c r="D23" s="104" t="s">
        <v>131</v>
      </c>
      <c r="E23" s="110" t="s">
        <v>128</v>
      </c>
      <c r="F23" s="88">
        <v>9</v>
      </c>
      <c r="G23" s="88">
        <v>14</v>
      </c>
      <c r="L23" s="99"/>
    </row>
    <row r="24" spans="1:12" x14ac:dyDescent="0.25">
      <c r="A24" s="87" t="s">
        <v>130</v>
      </c>
      <c r="B24" s="86"/>
      <c r="C24" s="106"/>
      <c r="D24" s="104" t="s">
        <v>129</v>
      </c>
      <c r="E24" s="109" t="s">
        <v>128</v>
      </c>
      <c r="F24" s="88">
        <v>0.5</v>
      </c>
      <c r="G24" s="88">
        <v>1</v>
      </c>
      <c r="L24" s="99"/>
    </row>
    <row r="25" spans="1:12" ht="38.25" x14ac:dyDescent="0.25">
      <c r="A25" s="87" t="s">
        <v>127</v>
      </c>
      <c r="B25" s="86" t="s">
        <v>126</v>
      </c>
      <c r="C25" s="105" t="s">
        <v>125</v>
      </c>
      <c r="D25" s="104" t="s">
        <v>124</v>
      </c>
      <c r="E25" s="107" t="s">
        <v>123</v>
      </c>
      <c r="F25" s="88">
        <v>211</v>
      </c>
      <c r="G25" s="88">
        <v>317</v>
      </c>
      <c r="L25" s="99"/>
    </row>
    <row r="26" spans="1:12" x14ac:dyDescent="0.25">
      <c r="A26" s="87" t="s">
        <v>122</v>
      </c>
      <c r="B26" s="86"/>
      <c r="C26" s="105"/>
      <c r="D26" s="104" t="s">
        <v>121</v>
      </c>
      <c r="E26" s="107" t="s">
        <v>120</v>
      </c>
      <c r="F26" s="88">
        <v>97</v>
      </c>
      <c r="G26" s="88">
        <v>146</v>
      </c>
      <c r="L26" s="99"/>
    </row>
    <row r="27" spans="1:12" ht="38.25" x14ac:dyDescent="0.25">
      <c r="A27" s="87" t="s">
        <v>119</v>
      </c>
      <c r="B27" s="86">
        <v>72744286</v>
      </c>
      <c r="C27" s="85" t="s">
        <v>118</v>
      </c>
      <c r="D27" s="104" t="s">
        <v>117</v>
      </c>
      <c r="E27" s="107" t="s">
        <v>114</v>
      </c>
      <c r="F27" s="88">
        <v>56</v>
      </c>
      <c r="G27" s="88">
        <v>84</v>
      </c>
      <c r="L27" s="99"/>
    </row>
    <row r="28" spans="1:12" x14ac:dyDescent="0.25">
      <c r="A28" s="87" t="s">
        <v>116</v>
      </c>
      <c r="B28" s="86"/>
      <c r="C28" s="106"/>
      <c r="D28" s="104" t="s">
        <v>115</v>
      </c>
      <c r="E28" s="107" t="s">
        <v>114</v>
      </c>
      <c r="F28" s="88">
        <v>2</v>
      </c>
      <c r="G28" s="88">
        <v>3</v>
      </c>
      <c r="L28" s="99"/>
    </row>
    <row r="29" spans="1:12" x14ac:dyDescent="0.25">
      <c r="A29" s="87" t="s">
        <v>113</v>
      </c>
      <c r="B29" s="86"/>
      <c r="C29" s="106"/>
      <c r="D29" s="104" t="s">
        <v>112</v>
      </c>
      <c r="E29" s="107" t="s">
        <v>111</v>
      </c>
      <c r="F29" s="88">
        <v>57</v>
      </c>
      <c r="G29" s="88">
        <v>86</v>
      </c>
      <c r="L29" s="99"/>
    </row>
    <row r="30" spans="1:12" ht="38.25" x14ac:dyDescent="0.25">
      <c r="A30" s="87" t="s">
        <v>110</v>
      </c>
      <c r="B30" s="86">
        <v>47274743</v>
      </c>
      <c r="C30" s="85" t="s">
        <v>109</v>
      </c>
      <c r="D30" s="104" t="s">
        <v>108</v>
      </c>
      <c r="E30" s="107" t="s">
        <v>107</v>
      </c>
      <c r="F30" s="88">
        <v>7</v>
      </c>
      <c r="G30" s="88">
        <v>11</v>
      </c>
      <c r="L30" s="99"/>
    </row>
    <row r="31" spans="1:12" x14ac:dyDescent="0.25">
      <c r="A31" s="87" t="s">
        <v>106</v>
      </c>
      <c r="B31" s="86"/>
      <c r="C31" s="106"/>
      <c r="D31" s="104" t="s">
        <v>105</v>
      </c>
      <c r="E31" s="107" t="s">
        <v>104</v>
      </c>
      <c r="F31" s="88">
        <v>10</v>
      </c>
      <c r="G31" s="88">
        <v>15</v>
      </c>
      <c r="L31" s="99"/>
    </row>
    <row r="32" spans="1:12" ht="38.25" x14ac:dyDescent="0.25">
      <c r="A32" s="87" t="s">
        <v>103</v>
      </c>
      <c r="B32" s="86" t="s">
        <v>11</v>
      </c>
      <c r="C32" s="85" t="s">
        <v>102</v>
      </c>
      <c r="D32" s="108" t="s">
        <v>101</v>
      </c>
      <c r="E32" s="107" t="s">
        <v>100</v>
      </c>
      <c r="F32" s="82">
        <v>119</v>
      </c>
      <c r="G32" s="82">
        <v>179</v>
      </c>
      <c r="L32" s="99"/>
    </row>
    <row r="33" spans="1:12" x14ac:dyDescent="0.25">
      <c r="A33" s="87" t="s">
        <v>99</v>
      </c>
      <c r="B33" s="86"/>
      <c r="C33" s="106"/>
      <c r="D33" s="104" t="s">
        <v>98</v>
      </c>
      <c r="E33" s="104" t="s">
        <v>95</v>
      </c>
      <c r="F33" s="88">
        <v>118</v>
      </c>
      <c r="G33" s="88">
        <v>177</v>
      </c>
      <c r="L33" s="99"/>
    </row>
    <row r="34" spans="1:12" x14ac:dyDescent="0.25">
      <c r="A34" s="87" t="s">
        <v>97</v>
      </c>
      <c r="B34" s="86"/>
      <c r="C34" s="106"/>
      <c r="D34" s="104" t="s">
        <v>96</v>
      </c>
      <c r="E34" s="104" t="s">
        <v>95</v>
      </c>
      <c r="F34" s="88">
        <v>113</v>
      </c>
      <c r="G34" s="88">
        <v>170</v>
      </c>
      <c r="L34" s="99"/>
    </row>
    <row r="35" spans="1:12" x14ac:dyDescent="0.25">
      <c r="A35" s="87" t="s">
        <v>94</v>
      </c>
      <c r="B35" s="86"/>
      <c r="C35" s="106"/>
      <c r="D35" s="74" t="s">
        <v>77</v>
      </c>
      <c r="E35" s="74" t="s">
        <v>76</v>
      </c>
      <c r="F35" s="73">
        <v>58</v>
      </c>
      <c r="G35" s="88">
        <v>87</v>
      </c>
      <c r="L35" s="99"/>
    </row>
    <row r="36" spans="1:12" ht="38.25" x14ac:dyDescent="0.25">
      <c r="A36" s="87" t="s">
        <v>199</v>
      </c>
      <c r="B36" s="86" t="s">
        <v>93</v>
      </c>
      <c r="C36" s="85" t="s">
        <v>92</v>
      </c>
      <c r="D36" s="104" t="s">
        <v>91</v>
      </c>
      <c r="E36" s="104" t="s">
        <v>90</v>
      </c>
      <c r="F36" s="88">
        <v>88</v>
      </c>
      <c r="G36" s="88">
        <v>132</v>
      </c>
      <c r="L36" s="99"/>
    </row>
    <row r="37" spans="1:12" ht="16.5" customHeight="1" x14ac:dyDescent="0.25">
      <c r="A37" s="100"/>
      <c r="B37" s="102"/>
      <c r="C37" s="103"/>
      <c r="D37" s="102"/>
      <c r="E37" s="102"/>
      <c r="F37" s="101">
        <f>SUM(F5:F36)</f>
        <v>1973</v>
      </c>
      <c r="G37" s="101">
        <f>SUM(G5:G36)</f>
        <v>2963</v>
      </c>
      <c r="L37" s="98"/>
    </row>
    <row r="38" spans="1:12" x14ac:dyDescent="0.25">
      <c r="A38" s="120" t="s">
        <v>197</v>
      </c>
      <c r="B38" s="120"/>
      <c r="C38" s="120"/>
      <c r="D38" s="120"/>
      <c r="E38" s="98"/>
      <c r="F38" s="98"/>
      <c r="G38" s="98"/>
      <c r="L38" s="98"/>
    </row>
    <row r="39" spans="1:12" ht="45" x14ac:dyDescent="0.25">
      <c r="A39" s="97" t="s">
        <v>89</v>
      </c>
      <c r="B39" s="96" t="s">
        <v>0</v>
      </c>
      <c r="C39" s="96" t="s">
        <v>88</v>
      </c>
      <c r="D39" s="95" t="s">
        <v>87</v>
      </c>
      <c r="E39" s="95" t="s">
        <v>86</v>
      </c>
      <c r="F39" s="94" t="s">
        <v>85</v>
      </c>
      <c r="G39" s="94" t="s">
        <v>194</v>
      </c>
      <c r="H39" s="116" t="s">
        <v>195</v>
      </c>
    </row>
    <row r="40" spans="1:12" ht="25.5" x14ac:dyDescent="0.25">
      <c r="A40" s="87" t="s">
        <v>200</v>
      </c>
      <c r="B40" s="93">
        <v>72743735</v>
      </c>
      <c r="C40" s="92" t="s">
        <v>84</v>
      </c>
      <c r="D40" s="84" t="s">
        <v>83</v>
      </c>
      <c r="E40" s="83" t="s">
        <v>82</v>
      </c>
      <c r="F40" s="88">
        <v>12</v>
      </c>
      <c r="G40" s="88">
        <v>15</v>
      </c>
      <c r="H40" s="115">
        <v>43739</v>
      </c>
    </row>
    <row r="41" spans="1:12" ht="25.5" x14ac:dyDescent="0.25">
      <c r="A41" s="91">
        <v>34</v>
      </c>
      <c r="B41" s="90">
        <v>72744201</v>
      </c>
      <c r="C41" s="89" t="s">
        <v>3</v>
      </c>
      <c r="D41" s="84" t="s">
        <v>81</v>
      </c>
      <c r="E41" s="83" t="s">
        <v>80</v>
      </c>
      <c r="F41" s="88">
        <v>12</v>
      </c>
      <c r="G41" s="88">
        <v>15</v>
      </c>
      <c r="H41" s="115">
        <v>43739</v>
      </c>
    </row>
    <row r="42" spans="1:12" ht="25.5" x14ac:dyDescent="0.25">
      <c r="A42" s="87" t="s">
        <v>201</v>
      </c>
      <c r="B42" s="86"/>
      <c r="C42" s="85"/>
      <c r="D42" s="84" t="s">
        <v>79</v>
      </c>
      <c r="E42" s="83" t="s">
        <v>78</v>
      </c>
      <c r="F42" s="82">
        <v>66</v>
      </c>
      <c r="G42" s="82">
        <v>83</v>
      </c>
      <c r="H42" s="115">
        <v>43739</v>
      </c>
    </row>
    <row r="43" spans="1:12" ht="25.5" x14ac:dyDescent="0.25">
      <c r="A43" s="79">
        <v>36</v>
      </c>
      <c r="B43" s="76" t="s">
        <v>14</v>
      </c>
      <c r="C43" s="75" t="s">
        <v>56</v>
      </c>
      <c r="D43" s="114" t="s">
        <v>193</v>
      </c>
      <c r="E43" s="74" t="s">
        <v>192</v>
      </c>
      <c r="F43" s="73">
        <v>22</v>
      </c>
      <c r="G43" s="73">
        <v>25</v>
      </c>
      <c r="H43" s="115">
        <v>43809</v>
      </c>
    </row>
    <row r="44" spans="1:12" ht="25.5" x14ac:dyDescent="0.25">
      <c r="A44" s="77" t="s">
        <v>202</v>
      </c>
      <c r="B44" s="81" t="s">
        <v>6</v>
      </c>
      <c r="C44" s="80" t="s">
        <v>74</v>
      </c>
      <c r="D44" s="73" t="s">
        <v>73</v>
      </c>
      <c r="E44" s="74" t="s">
        <v>68</v>
      </c>
      <c r="F44" s="73">
        <v>91</v>
      </c>
      <c r="G44" s="73">
        <v>91</v>
      </c>
      <c r="H44" s="115">
        <v>43831</v>
      </c>
    </row>
    <row r="45" spans="1:12" x14ac:dyDescent="0.25">
      <c r="A45" s="77" t="s">
        <v>75</v>
      </c>
      <c r="B45" s="81"/>
      <c r="C45" s="80"/>
      <c r="D45" s="73" t="s">
        <v>72</v>
      </c>
      <c r="E45" s="74" t="s">
        <v>68</v>
      </c>
      <c r="F45" s="73">
        <v>57</v>
      </c>
      <c r="G45" s="73">
        <v>57</v>
      </c>
      <c r="H45" s="115">
        <v>43831</v>
      </c>
    </row>
    <row r="46" spans="1:12" x14ac:dyDescent="0.25">
      <c r="A46" s="77" t="s">
        <v>198</v>
      </c>
      <c r="B46" s="81"/>
      <c r="C46" s="80"/>
      <c r="D46" s="73" t="s">
        <v>71</v>
      </c>
      <c r="E46" s="74" t="s">
        <v>70</v>
      </c>
      <c r="F46" s="73">
        <v>43</v>
      </c>
      <c r="G46" s="73">
        <v>43</v>
      </c>
      <c r="H46" s="115">
        <v>43831</v>
      </c>
    </row>
    <row r="47" spans="1:12" x14ac:dyDescent="0.25">
      <c r="A47" s="77" t="s">
        <v>57</v>
      </c>
      <c r="B47" s="81"/>
      <c r="C47" s="80"/>
      <c r="D47" s="73" t="s">
        <v>69</v>
      </c>
      <c r="E47" s="74" t="s">
        <v>68</v>
      </c>
      <c r="F47" s="73">
        <v>15</v>
      </c>
      <c r="G47" s="73">
        <v>15</v>
      </c>
      <c r="H47" s="115">
        <v>43831</v>
      </c>
    </row>
    <row r="48" spans="1:12" x14ac:dyDescent="0.25">
      <c r="A48" s="77" t="s">
        <v>196</v>
      </c>
      <c r="B48" s="81"/>
      <c r="C48" s="80"/>
      <c r="D48" s="73" t="s">
        <v>67</v>
      </c>
      <c r="E48" s="74" t="s">
        <v>66</v>
      </c>
      <c r="F48" s="73">
        <v>14</v>
      </c>
      <c r="G48" s="73">
        <v>14</v>
      </c>
      <c r="H48" s="115">
        <v>43831</v>
      </c>
    </row>
    <row r="49" spans="1:8" ht="25.5" x14ac:dyDescent="0.25">
      <c r="A49" s="79">
        <v>42</v>
      </c>
      <c r="B49" s="76" t="s">
        <v>15</v>
      </c>
      <c r="C49" s="75" t="s">
        <v>65</v>
      </c>
      <c r="D49" s="78" t="s">
        <v>64</v>
      </c>
      <c r="E49" s="74" t="s">
        <v>63</v>
      </c>
      <c r="F49" s="73">
        <v>92</v>
      </c>
      <c r="G49" s="73">
        <v>38</v>
      </c>
      <c r="H49" s="115">
        <v>44044</v>
      </c>
    </row>
    <row r="50" spans="1:8" x14ac:dyDescent="0.25">
      <c r="A50" s="79">
        <v>43</v>
      </c>
      <c r="B50" s="76"/>
      <c r="C50" s="75"/>
      <c r="D50" s="78" t="s">
        <v>62</v>
      </c>
      <c r="E50" s="74" t="s">
        <v>61</v>
      </c>
      <c r="F50" s="73">
        <v>132</v>
      </c>
      <c r="G50" s="73">
        <v>55</v>
      </c>
      <c r="H50" s="115">
        <v>44044</v>
      </c>
    </row>
    <row r="51" spans="1:8" x14ac:dyDescent="0.25">
      <c r="A51" s="79">
        <v>44</v>
      </c>
      <c r="B51" s="76"/>
      <c r="C51" s="75"/>
      <c r="D51" s="78" t="s">
        <v>60</v>
      </c>
      <c r="E51" s="74" t="s">
        <v>58</v>
      </c>
      <c r="F51" s="73">
        <v>135</v>
      </c>
      <c r="G51" s="73">
        <v>56</v>
      </c>
      <c r="H51" s="115">
        <v>44044</v>
      </c>
    </row>
    <row r="52" spans="1:8" x14ac:dyDescent="0.25">
      <c r="A52" s="91">
        <v>45</v>
      </c>
      <c r="B52" s="76"/>
      <c r="C52" s="75"/>
      <c r="D52" s="78" t="s">
        <v>59</v>
      </c>
      <c r="E52" s="74" t="s">
        <v>58</v>
      </c>
      <c r="F52" s="73">
        <v>17</v>
      </c>
      <c r="G52" s="73">
        <v>7</v>
      </c>
      <c r="H52" s="115">
        <v>44044</v>
      </c>
    </row>
    <row r="53" spans="1:8" x14ac:dyDescent="0.25">
      <c r="A53" s="100"/>
    </row>
    <row r="54" spans="1:8" ht="18.75" x14ac:dyDescent="0.3">
      <c r="F54" s="117">
        <f>SUM(F40:F52)</f>
        <v>708</v>
      </c>
      <c r="G54" s="117">
        <f>SUM(G40:G52)</f>
        <v>514</v>
      </c>
    </row>
    <row r="57" spans="1:8" ht="23.25" x14ac:dyDescent="0.35">
      <c r="E57" s="121" t="s">
        <v>204</v>
      </c>
      <c r="F57" s="122"/>
      <c r="G57" s="118">
        <f>SUM(G37+G54)</f>
        <v>3477</v>
      </c>
      <c r="H57" s="98"/>
    </row>
  </sheetData>
  <mergeCells count="2">
    <mergeCell ref="A38:D38"/>
    <mergeCell ref="E57:F57"/>
  </mergeCells>
  <pageMargins left="0.7" right="0.7" top="0.78740157499999996" bottom="0.78740157499999996" header="0.3" footer="0.3"/>
  <pageSetup paperSize="9" scale="77" fitToHeight="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T13"/>
  <sheetViews>
    <sheetView workbookViewId="0">
      <selection activeCell="O2" sqref="O2:S2"/>
    </sheetView>
  </sheetViews>
  <sheetFormatPr defaultRowHeight="12.75" x14ac:dyDescent="0.2"/>
  <cols>
    <col min="2" max="2" width="17" customWidth="1"/>
    <col min="5" max="5" width="12.140625" customWidth="1"/>
    <col min="7" max="7" width="15.7109375" customWidth="1"/>
  </cols>
  <sheetData>
    <row r="1" spans="1:20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3"/>
      <c r="P2" s="124"/>
      <c r="Q2" s="124"/>
      <c r="R2" s="124"/>
      <c r="S2" s="124"/>
      <c r="T2" s="4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6"/>
      <c r="K3" s="6"/>
      <c r="L3" s="6"/>
      <c r="M3" s="3"/>
      <c r="N3" s="3"/>
      <c r="O3" s="6"/>
      <c r="P3" s="6"/>
      <c r="Q3" s="6"/>
      <c r="R3" s="3"/>
      <c r="S3" s="3"/>
      <c r="T3" s="3"/>
    </row>
    <row r="4" spans="1:20" x14ac:dyDescent="0.2">
      <c r="A4" s="7"/>
      <c r="B4" s="8"/>
      <c r="C4" s="7"/>
      <c r="D4" s="8"/>
      <c r="E4" s="9"/>
      <c r="F4" s="7"/>
      <c r="G4" s="8"/>
      <c r="H4" s="8"/>
      <c r="I4" s="8"/>
      <c r="J4" s="10"/>
      <c r="K4" s="11"/>
      <c r="L4" s="10"/>
      <c r="M4" s="10"/>
      <c r="N4" s="10"/>
      <c r="O4" s="12"/>
      <c r="P4" s="12"/>
      <c r="Q4" s="13"/>
      <c r="R4" s="14"/>
      <c r="S4" s="14"/>
      <c r="T4" s="15"/>
    </row>
    <row r="5" spans="1:2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</sheetData>
  <customSheetViews>
    <customSheetView guid="{AD7B6A67-E815-4004-933A-8B99AE513529}">
      <pageMargins left="0.7" right="0.7" top="0.78740157499999996" bottom="0.78740157499999996" header="0.3" footer="0.3"/>
    </customSheetView>
    <customSheetView guid="{99890FD6-F458-49BC-8291-CC07FD25262F}">
      <pageMargins left="0.7" right="0.7" top="0.78740157499999996" bottom="0.78740157499999996" header="0.3" footer="0.3"/>
    </customSheetView>
  </customSheetViews>
  <mergeCells count="1">
    <mergeCell ref="O2:S2"/>
  </mergeCells>
  <phoneticPr fontId="0" type="noConversion"/>
  <pageMargins left="0.7" right="0.7" top="0.78740157499999996" bottom="0.78740157499999996" header="0.3" footer="0.3"/>
  <pageSetup paperSize="9" scale="46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S43"/>
  <sheetViews>
    <sheetView topLeftCell="C1" workbookViewId="0">
      <selection activeCell="M32" sqref="M32"/>
    </sheetView>
  </sheetViews>
  <sheetFormatPr defaultRowHeight="12.75" x14ac:dyDescent="0.2"/>
  <cols>
    <col min="2" max="2" width="15.140625" bestFit="1" customWidth="1"/>
    <col min="3" max="10" width="11.5703125" customWidth="1"/>
    <col min="11" max="18" width="12.5703125" customWidth="1"/>
    <col min="19" max="19" width="11.5703125" bestFit="1" customWidth="1"/>
  </cols>
  <sheetData>
    <row r="1" spans="2:19" x14ac:dyDescent="0.2">
      <c r="B1" s="70" t="s">
        <v>44</v>
      </c>
    </row>
    <row r="2" spans="2:19" s="16" customFormat="1" x14ac:dyDescent="0.2">
      <c r="B2" s="16" t="s">
        <v>17</v>
      </c>
      <c r="C2" s="16" t="s">
        <v>18</v>
      </c>
      <c r="D2" s="1" t="s">
        <v>19</v>
      </c>
      <c r="E2" s="1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  <c r="K2" s="18" t="s">
        <v>26</v>
      </c>
      <c r="L2" s="18" t="s">
        <v>27</v>
      </c>
      <c r="M2" s="18" t="s">
        <v>28</v>
      </c>
      <c r="N2" s="18" t="s">
        <v>29</v>
      </c>
      <c r="O2" s="18" t="s">
        <v>30</v>
      </c>
      <c r="P2" s="18" t="s">
        <v>31</v>
      </c>
      <c r="Q2" s="18" t="s">
        <v>32</v>
      </c>
      <c r="R2" s="18" t="s">
        <v>55</v>
      </c>
      <c r="S2" s="66" t="s">
        <v>33</v>
      </c>
    </row>
    <row r="3" spans="2:19" x14ac:dyDescent="0.2">
      <c r="B3" s="16"/>
      <c r="C3" s="16"/>
      <c r="D3" s="21"/>
      <c r="E3" s="21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22">
        <v>12</v>
      </c>
      <c r="R3" s="22">
        <v>13</v>
      </c>
      <c r="S3" s="22">
        <v>14</v>
      </c>
    </row>
    <row r="4" spans="2:19" x14ac:dyDescent="0.2">
      <c r="B4" s="16"/>
      <c r="C4" s="16"/>
      <c r="D4" s="19" t="s">
        <v>44</v>
      </c>
      <c r="E4" s="20"/>
      <c r="F4" s="23">
        <f>1*25</f>
        <v>25</v>
      </c>
      <c r="G4" s="24">
        <f>10</f>
        <v>10</v>
      </c>
      <c r="H4" s="24">
        <f>G5</f>
        <v>16</v>
      </c>
      <c r="I4" s="24">
        <f t="shared" ref="I4:Q4" si="0">H5</f>
        <v>20</v>
      </c>
      <c r="J4" s="24">
        <f t="shared" si="0"/>
        <v>25</v>
      </c>
      <c r="K4" s="24">
        <f t="shared" si="0"/>
        <v>32</v>
      </c>
      <c r="L4" s="24">
        <f t="shared" si="0"/>
        <v>40</v>
      </c>
      <c r="M4" s="24">
        <f t="shared" si="0"/>
        <v>50</v>
      </c>
      <c r="N4" s="24">
        <f t="shared" si="0"/>
        <v>63</v>
      </c>
      <c r="O4" s="24">
        <f t="shared" si="0"/>
        <v>80</v>
      </c>
      <c r="P4" s="24">
        <f t="shared" si="0"/>
        <v>100</v>
      </c>
      <c r="Q4" s="24">
        <f t="shared" si="0"/>
        <v>125</v>
      </c>
      <c r="R4" s="24">
        <v>160</v>
      </c>
      <c r="S4" s="25">
        <f>Tabulka8[[#This Row],[Sloupec5]]</f>
        <v>25</v>
      </c>
    </row>
    <row r="5" spans="2:19" x14ac:dyDescent="0.2">
      <c r="B5" s="16"/>
      <c r="C5" s="16"/>
      <c r="D5" s="22" t="s">
        <v>45</v>
      </c>
      <c r="E5" s="22" t="s">
        <v>46</v>
      </c>
      <c r="F5" s="26">
        <f>10</f>
        <v>10</v>
      </c>
      <c r="G5" s="27">
        <f>16</f>
        <v>16</v>
      </c>
      <c r="H5" s="27">
        <f>20</f>
        <v>20</v>
      </c>
      <c r="I5" s="27">
        <f>25</f>
        <v>25</v>
      </c>
      <c r="J5" s="27">
        <f>32</f>
        <v>32</v>
      </c>
      <c r="K5" s="27">
        <f>40+0</f>
        <v>40</v>
      </c>
      <c r="L5" s="27">
        <f>50</f>
        <v>50</v>
      </c>
      <c r="M5" s="27">
        <f>63</f>
        <v>63</v>
      </c>
      <c r="N5" s="27">
        <f>80</f>
        <v>80</v>
      </c>
      <c r="O5" s="27">
        <f>100</f>
        <v>100</v>
      </c>
      <c r="P5" s="27">
        <f>125</f>
        <v>125</v>
      </c>
      <c r="Q5" s="27">
        <f>160</f>
        <v>160</v>
      </c>
      <c r="R5" s="27"/>
      <c r="S5" s="65"/>
    </row>
    <row r="6" spans="2:19" ht="13.5" thickBot="1" x14ac:dyDescent="0.25">
      <c r="B6" s="30" t="s">
        <v>34</v>
      </c>
      <c r="C6" s="31"/>
      <c r="D6" s="32" t="s">
        <v>16</v>
      </c>
      <c r="E6" s="32" t="s">
        <v>16</v>
      </c>
      <c r="F6" s="32" t="s">
        <v>47</v>
      </c>
      <c r="G6" s="32" t="s">
        <v>47</v>
      </c>
      <c r="H6" s="32" t="s">
        <v>47</v>
      </c>
      <c r="I6" s="32" t="s">
        <v>47</v>
      </c>
      <c r="J6" s="32" t="s">
        <v>47</v>
      </c>
      <c r="K6" s="32" t="s">
        <v>47</v>
      </c>
      <c r="L6" s="32" t="s">
        <v>47</v>
      </c>
      <c r="M6" s="32" t="s">
        <v>47</v>
      </c>
      <c r="N6" s="32" t="s">
        <v>47</v>
      </c>
      <c r="O6" s="32" t="s">
        <v>47</v>
      </c>
      <c r="P6" s="32" t="s">
        <v>47</v>
      </c>
      <c r="Q6" s="32" t="s">
        <v>47</v>
      </c>
      <c r="R6" s="32" t="s">
        <v>47</v>
      </c>
      <c r="S6" s="32" t="s">
        <v>47</v>
      </c>
    </row>
    <row r="7" spans="2:19" x14ac:dyDescent="0.2">
      <c r="B7" s="33" t="s">
        <v>35</v>
      </c>
      <c r="C7" s="34" t="s">
        <v>9</v>
      </c>
      <c r="D7" s="35">
        <v>2545.5300000000002</v>
      </c>
      <c r="E7" s="35">
        <v>0</v>
      </c>
      <c r="F7" s="35">
        <v>11</v>
      </c>
      <c r="G7" s="35">
        <v>18</v>
      </c>
      <c r="H7" s="35">
        <v>23</v>
      </c>
      <c r="I7" s="35">
        <v>29</v>
      </c>
      <c r="J7" s="35">
        <v>36</v>
      </c>
      <c r="K7" s="35">
        <v>46</v>
      </c>
      <c r="L7" s="35">
        <v>57</v>
      </c>
      <c r="M7" s="35">
        <v>72</v>
      </c>
      <c r="N7" s="35">
        <v>91</v>
      </c>
      <c r="O7" s="35">
        <v>114</v>
      </c>
      <c r="P7" s="35">
        <v>143</v>
      </c>
      <c r="Q7" s="35">
        <v>182</v>
      </c>
      <c r="R7" s="35">
        <v>1.1399999999999999</v>
      </c>
      <c r="S7" s="36">
        <v>0.39</v>
      </c>
    </row>
    <row r="8" spans="2:19" x14ac:dyDescent="0.2">
      <c r="B8" s="37"/>
      <c r="C8" s="28" t="s">
        <v>1</v>
      </c>
      <c r="D8" s="29">
        <v>2038.74</v>
      </c>
      <c r="E8" s="29">
        <v>0</v>
      </c>
      <c r="F8" s="29">
        <v>45</v>
      </c>
      <c r="G8" s="29">
        <v>72</v>
      </c>
      <c r="H8" s="29">
        <v>89</v>
      </c>
      <c r="I8" s="29">
        <v>112</v>
      </c>
      <c r="J8" s="29">
        <v>143</v>
      </c>
      <c r="K8" s="29">
        <v>179</v>
      </c>
      <c r="L8" s="29">
        <v>224</v>
      </c>
      <c r="M8" s="29">
        <v>282</v>
      </c>
      <c r="N8" s="29">
        <v>357</v>
      </c>
      <c r="O8" s="29">
        <v>447</v>
      </c>
      <c r="P8" s="29">
        <v>559</v>
      </c>
      <c r="Q8" s="29">
        <v>715</v>
      </c>
      <c r="R8" s="29">
        <v>4.47</v>
      </c>
      <c r="S8" s="38">
        <v>1.49</v>
      </c>
    </row>
    <row r="9" spans="2:19" ht="13.5" thickBot="1" x14ac:dyDescent="0.25">
      <c r="B9" s="39"/>
      <c r="C9" s="40" t="s">
        <v>5</v>
      </c>
      <c r="D9" s="41">
        <v>969.04</v>
      </c>
      <c r="E9" s="41">
        <v>0</v>
      </c>
      <c r="F9" s="41">
        <v>436</v>
      </c>
      <c r="G9" s="41">
        <v>698</v>
      </c>
      <c r="H9" s="41">
        <v>872</v>
      </c>
      <c r="I9" s="41">
        <v>1091</v>
      </c>
      <c r="J9" s="41">
        <v>1396</v>
      </c>
      <c r="K9" s="41">
        <v>1745</v>
      </c>
      <c r="L9" s="41">
        <v>2181</v>
      </c>
      <c r="M9" s="41">
        <v>2748</v>
      </c>
      <c r="N9" s="41">
        <v>3490</v>
      </c>
      <c r="O9" s="41">
        <v>4362</v>
      </c>
      <c r="P9" s="41">
        <v>5453</v>
      </c>
      <c r="Q9" s="41">
        <v>6979</v>
      </c>
      <c r="R9" s="41">
        <v>43.62</v>
      </c>
      <c r="S9" s="42">
        <v>14.54</v>
      </c>
    </row>
    <row r="10" spans="2:19" x14ac:dyDescent="0.2">
      <c r="B10" s="33" t="s">
        <v>36</v>
      </c>
      <c r="C10" s="34" t="s">
        <v>2</v>
      </c>
      <c r="D10" s="35">
        <v>1705.13</v>
      </c>
      <c r="E10" s="35">
        <v>64.010000000000005</v>
      </c>
      <c r="F10" s="35">
        <v>101</v>
      </c>
      <c r="G10" s="35">
        <v>161</v>
      </c>
      <c r="H10" s="35">
        <v>202</v>
      </c>
      <c r="I10" s="35">
        <v>252</v>
      </c>
      <c r="J10" s="35">
        <v>323</v>
      </c>
      <c r="K10" s="35">
        <v>403</v>
      </c>
      <c r="L10" s="35">
        <v>504</v>
      </c>
      <c r="M10" s="35">
        <v>635</v>
      </c>
      <c r="N10" s="35">
        <v>806</v>
      </c>
      <c r="O10" s="35">
        <v>1008</v>
      </c>
      <c r="P10" s="35">
        <v>1260</v>
      </c>
      <c r="Q10" s="35">
        <v>1613</v>
      </c>
      <c r="R10" s="35">
        <v>10.08</v>
      </c>
      <c r="S10" s="36">
        <v>3.36</v>
      </c>
    </row>
    <row r="11" spans="2:19" ht="13.5" thickBot="1" x14ac:dyDescent="0.25">
      <c r="B11" s="39"/>
      <c r="C11" s="40" t="s">
        <v>4</v>
      </c>
      <c r="D11" s="41">
        <v>1032.29</v>
      </c>
      <c r="E11" s="41">
        <v>64.010000000000005</v>
      </c>
      <c r="F11" s="41">
        <v>287</v>
      </c>
      <c r="G11" s="41">
        <v>459</v>
      </c>
      <c r="H11" s="41">
        <v>574</v>
      </c>
      <c r="I11" s="41">
        <v>717</v>
      </c>
      <c r="J11" s="41">
        <v>918</v>
      </c>
      <c r="K11" s="41">
        <v>1147</v>
      </c>
      <c r="L11" s="41">
        <v>1434</v>
      </c>
      <c r="M11" s="41">
        <v>1807</v>
      </c>
      <c r="N11" s="41">
        <v>2294</v>
      </c>
      <c r="O11" s="41">
        <v>2868</v>
      </c>
      <c r="P11" s="41">
        <v>3585</v>
      </c>
      <c r="Q11" s="41">
        <v>4589</v>
      </c>
      <c r="R11" s="41">
        <v>28.68</v>
      </c>
      <c r="S11" s="42">
        <v>9.56</v>
      </c>
    </row>
    <row r="12" spans="2:19" ht="13.5" thickBot="1" x14ac:dyDescent="0.25">
      <c r="B12" s="43" t="s">
        <v>37</v>
      </c>
      <c r="C12" s="44" t="s">
        <v>12</v>
      </c>
      <c r="D12" s="45">
        <v>810.48</v>
      </c>
      <c r="E12" s="45">
        <v>64.010000000000005</v>
      </c>
      <c r="F12" s="45">
        <v>377</v>
      </c>
      <c r="G12" s="45">
        <v>603</v>
      </c>
      <c r="H12" s="45">
        <v>754</v>
      </c>
      <c r="I12" s="45">
        <v>942</v>
      </c>
      <c r="J12" s="45">
        <v>1206</v>
      </c>
      <c r="K12" s="45">
        <v>1507</v>
      </c>
      <c r="L12" s="45">
        <v>1884</v>
      </c>
      <c r="M12" s="45">
        <v>2374</v>
      </c>
      <c r="N12" s="45">
        <v>3014</v>
      </c>
      <c r="O12" s="45">
        <v>3768</v>
      </c>
      <c r="P12" s="45">
        <v>4710</v>
      </c>
      <c r="Q12" s="45">
        <v>6029</v>
      </c>
      <c r="R12" s="45">
        <v>37.68</v>
      </c>
      <c r="S12" s="46">
        <v>12.56</v>
      </c>
    </row>
    <row r="13" spans="2:19" x14ac:dyDescent="0.2">
      <c r="B13" s="33" t="s">
        <v>39</v>
      </c>
      <c r="C13" s="34" t="s">
        <v>10</v>
      </c>
      <c r="D13" s="35">
        <v>253.02</v>
      </c>
      <c r="E13" s="35">
        <v>64.010000000000005</v>
      </c>
      <c r="F13" s="35">
        <v>380</v>
      </c>
      <c r="G13" s="35">
        <v>608</v>
      </c>
      <c r="H13" s="35">
        <v>780</v>
      </c>
      <c r="I13" s="35">
        <v>950</v>
      </c>
      <c r="J13" s="35">
        <v>1215</v>
      </c>
      <c r="K13" s="35">
        <v>1519</v>
      </c>
      <c r="L13" s="35">
        <v>1899</v>
      </c>
      <c r="M13" s="35">
        <v>2393</v>
      </c>
      <c r="N13" s="35">
        <v>3038</v>
      </c>
      <c r="O13" s="35">
        <v>3798</v>
      </c>
      <c r="P13" s="35">
        <v>4748</v>
      </c>
      <c r="Q13" s="35">
        <v>6077</v>
      </c>
      <c r="R13" s="35">
        <v>37.979999999999997</v>
      </c>
      <c r="S13" s="36">
        <v>12.66</v>
      </c>
    </row>
    <row r="14" spans="2:19" ht="13.5" thickBot="1" x14ac:dyDescent="0.25">
      <c r="B14" s="39"/>
      <c r="C14" s="40" t="s">
        <v>38</v>
      </c>
      <c r="D14" s="41">
        <v>2545.5300000000002</v>
      </c>
      <c r="E14" s="41">
        <v>131.21</v>
      </c>
      <c r="F14" s="41">
        <v>380</v>
      </c>
      <c r="G14" s="41">
        <v>608</v>
      </c>
      <c r="H14" s="41">
        <v>780</v>
      </c>
      <c r="I14" s="41">
        <v>950</v>
      </c>
      <c r="J14" s="41">
        <v>1215</v>
      </c>
      <c r="K14" s="41">
        <v>1534</v>
      </c>
      <c r="L14" s="41">
        <v>1937</v>
      </c>
      <c r="M14" s="41">
        <v>2465</v>
      </c>
      <c r="N14" s="41">
        <v>3356</v>
      </c>
      <c r="O14" s="41">
        <v>5094</v>
      </c>
      <c r="P14" s="41">
        <v>8642</v>
      </c>
      <c r="Q14" s="41">
        <v>12094</v>
      </c>
      <c r="R14" s="41">
        <v>75.59</v>
      </c>
      <c r="S14" s="42">
        <v>25.2</v>
      </c>
    </row>
    <row r="15" spans="2:19" x14ac:dyDescent="0.2">
      <c r="B15" s="33" t="s">
        <v>42</v>
      </c>
      <c r="C15" s="34" t="s">
        <v>40</v>
      </c>
      <c r="D15" s="35">
        <v>253.02</v>
      </c>
      <c r="E15" s="35">
        <v>64.010000000000005</v>
      </c>
      <c r="F15" s="35">
        <v>190</v>
      </c>
      <c r="G15" s="35">
        <v>304</v>
      </c>
      <c r="H15" s="35">
        <v>380</v>
      </c>
      <c r="I15" s="35">
        <v>475</v>
      </c>
      <c r="J15" s="35">
        <v>608</v>
      </c>
      <c r="K15" s="35">
        <v>760</v>
      </c>
      <c r="L15" s="35">
        <v>950</v>
      </c>
      <c r="M15" s="35">
        <v>1196</v>
      </c>
      <c r="N15" s="35">
        <v>1519</v>
      </c>
      <c r="O15" s="35">
        <v>1899</v>
      </c>
      <c r="P15" s="35">
        <v>2374</v>
      </c>
      <c r="Q15" s="35">
        <v>3038</v>
      </c>
      <c r="R15" s="35">
        <v>18.989999999999998</v>
      </c>
      <c r="S15" s="36">
        <v>6.33</v>
      </c>
    </row>
    <row r="16" spans="2:19" ht="13.5" thickBot="1" x14ac:dyDescent="0.25">
      <c r="B16" s="50"/>
      <c r="C16" s="40" t="s">
        <v>41</v>
      </c>
      <c r="D16" s="41">
        <v>253.02</v>
      </c>
      <c r="E16" s="41">
        <v>64.099999999999994</v>
      </c>
      <c r="F16" s="41">
        <v>380</v>
      </c>
      <c r="G16" s="41">
        <v>608</v>
      </c>
      <c r="H16" s="41">
        <v>760</v>
      </c>
      <c r="I16" s="41">
        <v>950</v>
      </c>
      <c r="J16" s="41">
        <v>1215</v>
      </c>
      <c r="K16" s="41">
        <v>1519</v>
      </c>
      <c r="L16" s="41">
        <v>1899</v>
      </c>
      <c r="M16" s="41">
        <v>2393</v>
      </c>
      <c r="N16" s="41">
        <v>3038</v>
      </c>
      <c r="O16" s="41">
        <v>3798</v>
      </c>
      <c r="P16" s="41">
        <v>4748</v>
      </c>
      <c r="Q16" s="41">
        <v>6077</v>
      </c>
      <c r="R16" s="41">
        <v>37.979999999999997</v>
      </c>
      <c r="S16" s="42">
        <v>12.66</v>
      </c>
    </row>
    <row r="17" spans="1:19" x14ac:dyDescent="0.2">
      <c r="B17" s="47" t="s">
        <v>43</v>
      </c>
      <c r="C17" s="51" t="s">
        <v>13</v>
      </c>
      <c r="D17" s="48">
        <v>321.95999999999998</v>
      </c>
      <c r="E17" s="48">
        <v>0</v>
      </c>
      <c r="F17" s="48">
        <v>86</v>
      </c>
      <c r="G17" s="48">
        <v>137</v>
      </c>
      <c r="H17" s="48">
        <v>172</v>
      </c>
      <c r="I17" s="48">
        <v>215</v>
      </c>
      <c r="J17" s="48">
        <v>275</v>
      </c>
      <c r="K17" s="48">
        <v>343</v>
      </c>
      <c r="L17" s="48">
        <v>429</v>
      </c>
      <c r="M17" s="48">
        <v>541</v>
      </c>
      <c r="N17" s="48">
        <v>686</v>
      </c>
      <c r="O17" s="48">
        <v>858</v>
      </c>
      <c r="P17" s="48">
        <v>1073</v>
      </c>
      <c r="Q17" s="48">
        <v>1373</v>
      </c>
      <c r="R17" s="48">
        <v>8.58</v>
      </c>
      <c r="S17" s="49">
        <v>2.86</v>
      </c>
    </row>
    <row r="18" spans="1:19" s="4" customFormat="1" x14ac:dyDescent="0.2">
      <c r="B18" s="5"/>
      <c r="C18" s="69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9" hidden="1" x14ac:dyDescent="0.2">
      <c r="A19" s="16"/>
      <c r="C19" s="61" t="s">
        <v>51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4">
        <v>200</v>
      </c>
    </row>
    <row r="20" spans="1:19" hidden="1" x14ac:dyDescent="0.2">
      <c r="C20" s="125" t="s">
        <v>50</v>
      </c>
      <c r="D20" s="126"/>
      <c r="E20" s="53" t="s">
        <v>48</v>
      </c>
      <c r="F20" s="55">
        <v>0.80506718759249407</v>
      </c>
      <c r="G20" s="55">
        <v>1.278636121470432</v>
      </c>
      <c r="H20" s="55">
        <v>1.5627774817971951</v>
      </c>
      <c r="I20" s="55">
        <v>1.9653110755934424</v>
      </c>
      <c r="J20" s="55">
        <v>2.5335937962469677</v>
      </c>
      <c r="K20" s="55">
        <v>3.1492334102882835</v>
      </c>
      <c r="L20" s="55">
        <v>3.9543005978807764</v>
      </c>
      <c r="M20" s="55">
        <v>4.9724738057183444</v>
      </c>
      <c r="N20" s="55">
        <v>6.2984668205765644</v>
      </c>
      <c r="O20" s="55">
        <v>7.884922749067659</v>
      </c>
      <c r="P20" s="55">
        <v>9.850233824661105</v>
      </c>
      <c r="Q20" s="55">
        <v>12.620612087847041</v>
      </c>
      <c r="R20" s="55">
        <v>15.774581187474094</v>
      </c>
    </row>
    <row r="21" spans="1:19" hidden="1" x14ac:dyDescent="0.2">
      <c r="C21" s="2" t="s">
        <v>9</v>
      </c>
      <c r="D21" s="1"/>
      <c r="E21" s="1" t="s">
        <v>49</v>
      </c>
      <c r="F21" s="52">
        <f t="shared" ref="F21:Q21" si="1">F$20*$D7+F7*12</f>
        <v>2181.3226780323216</v>
      </c>
      <c r="G21" s="52">
        <f t="shared" si="1"/>
        <v>3470.8066062866292</v>
      </c>
      <c r="H21" s="52">
        <f t="shared" si="1"/>
        <v>4254.0969632392143</v>
      </c>
      <c r="I21" s="52">
        <f t="shared" si="1"/>
        <v>5350.7583022553763</v>
      </c>
      <c r="J21" s="52">
        <f t="shared" si="1"/>
        <v>6881.3390161605439</v>
      </c>
      <c r="K21" s="52">
        <f t="shared" si="1"/>
        <v>8568.4681228911359</v>
      </c>
      <c r="L21" s="52">
        <f t="shared" si="1"/>
        <v>10749.790800923454</v>
      </c>
      <c r="M21" s="52">
        <f t="shared" si="1"/>
        <v>13521.581246670219</v>
      </c>
      <c r="N21" s="52">
        <f t="shared" si="1"/>
        <v>17124.936245782264</v>
      </c>
      <c r="O21" s="52">
        <f t="shared" si="1"/>
        <v>21439.3074054342</v>
      </c>
      <c r="P21" s="52">
        <f t="shared" si="1"/>
        <v>26790.065707689584</v>
      </c>
      <c r="Q21" s="52">
        <f t="shared" si="1"/>
        <v>34310.146687977278</v>
      </c>
      <c r="R21" s="52">
        <f>R$20*$D7+($Q7+(R$19-160)*R7)*12</f>
        <v>42885.869650150933</v>
      </c>
    </row>
    <row r="22" spans="1:19" hidden="1" x14ac:dyDescent="0.2">
      <c r="C22" s="2" t="s">
        <v>1</v>
      </c>
      <c r="D22" s="1"/>
      <c r="E22" s="1" t="s">
        <v>49</v>
      </c>
      <c r="F22" s="52">
        <f t="shared" ref="F22:Q22" si="2">F$20*$D8+F8*12</f>
        <v>2181.3226780323212</v>
      </c>
      <c r="G22" s="52">
        <f t="shared" si="2"/>
        <v>3470.8066062866287</v>
      </c>
      <c r="H22" s="52">
        <f t="shared" si="2"/>
        <v>4254.0969632392134</v>
      </c>
      <c r="I22" s="52">
        <f t="shared" si="2"/>
        <v>5350.7583022553754</v>
      </c>
      <c r="J22" s="52">
        <f t="shared" si="2"/>
        <v>6881.339016160543</v>
      </c>
      <c r="K22" s="52">
        <f t="shared" si="2"/>
        <v>8568.4681228911359</v>
      </c>
      <c r="L22" s="52">
        <f t="shared" si="2"/>
        <v>10749.790800923454</v>
      </c>
      <c r="M22" s="52">
        <f t="shared" si="2"/>
        <v>13521.581246670217</v>
      </c>
      <c r="N22" s="52">
        <f t="shared" si="2"/>
        <v>17124.936245782264</v>
      </c>
      <c r="O22" s="52">
        <f t="shared" si="2"/>
        <v>21439.3074054342</v>
      </c>
      <c r="P22" s="52">
        <f t="shared" si="2"/>
        <v>26790.06570768958</v>
      </c>
      <c r="Q22" s="52">
        <f t="shared" si="2"/>
        <v>34310.146687977278</v>
      </c>
      <c r="R22" s="52">
        <f>R$20*$D8+($Q8+(R$19-160)*R8)*12</f>
        <v>42885.869650150933</v>
      </c>
    </row>
    <row r="23" spans="1:19" ht="13.5" hidden="1" thickBot="1" x14ac:dyDescent="0.25">
      <c r="C23" s="56" t="s">
        <v>54</v>
      </c>
      <c r="D23" s="57"/>
      <c r="E23" s="57"/>
      <c r="F23" s="58">
        <f>F22-F21</f>
        <v>0</v>
      </c>
      <c r="G23" s="58">
        <f>G22-G21</f>
        <v>0</v>
      </c>
      <c r="H23" s="58">
        <f t="shared" ref="H23:Q23" si="3">H22-H21</f>
        <v>0</v>
      </c>
      <c r="I23" s="58">
        <f t="shared" si="3"/>
        <v>0</v>
      </c>
      <c r="J23" s="58">
        <f t="shared" si="3"/>
        <v>0</v>
      </c>
      <c r="K23" s="58">
        <f t="shared" si="3"/>
        <v>0</v>
      </c>
      <c r="L23" s="58">
        <f t="shared" si="3"/>
        <v>0</v>
      </c>
      <c r="M23" s="58">
        <f t="shared" si="3"/>
        <v>0</v>
      </c>
      <c r="N23" s="58">
        <f t="shared" si="3"/>
        <v>0</v>
      </c>
      <c r="O23" s="58">
        <f t="shared" si="3"/>
        <v>0</v>
      </c>
      <c r="P23" s="58">
        <f t="shared" si="3"/>
        <v>0</v>
      </c>
      <c r="Q23" s="58">
        <f t="shared" si="3"/>
        <v>0</v>
      </c>
      <c r="R23" s="58">
        <f t="shared" ref="R23" si="4">R22-R21</f>
        <v>0</v>
      </c>
    </row>
    <row r="24" spans="1:19" s="16" customFormat="1" hidden="1" x14ac:dyDescent="0.2">
      <c r="C24" s="63" t="s">
        <v>52</v>
      </c>
      <c r="D24" s="59"/>
      <c r="E24" s="59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4">
        <v>200</v>
      </c>
    </row>
    <row r="25" spans="1:19" hidden="1" x14ac:dyDescent="0.2">
      <c r="C25" s="125" t="s">
        <v>50</v>
      </c>
      <c r="D25" s="126"/>
      <c r="E25" s="53" t="s">
        <v>48</v>
      </c>
      <c r="F25" s="54">
        <v>4.386276526128821</v>
      </c>
      <c r="G25" s="54">
        <v>7.022529681219031</v>
      </c>
      <c r="H25" s="54">
        <v>8.7837711507899403</v>
      </c>
      <c r="I25" s="54">
        <v>10.982518463120499</v>
      </c>
      <c r="J25" s="54">
        <v>14.056277460970369</v>
      </c>
      <c r="K25" s="54">
        <v>17.567542301579884</v>
      </c>
      <c r="L25" s="54">
        <v>21.953818827708695</v>
      </c>
      <c r="M25" s="54">
        <v>27.663830980648797</v>
      </c>
      <c r="N25" s="54">
        <v>35.146302701692065</v>
      </c>
      <c r="O25" s="54">
        <v>43.9188557539497</v>
      </c>
      <c r="P25" s="54">
        <v>54.901374217070199</v>
      </c>
      <c r="Q25" s="54">
        <v>70.270169206319508</v>
      </c>
      <c r="R25" s="55">
        <v>87.837711507899414</v>
      </c>
    </row>
    <row r="26" spans="1:19" hidden="1" x14ac:dyDescent="0.2">
      <c r="C26" s="2" t="s">
        <v>1</v>
      </c>
      <c r="D26" s="1"/>
      <c r="E26" s="1" t="s">
        <v>49</v>
      </c>
      <c r="F26" s="52">
        <f t="shared" ref="F26:Q26" si="5">F$25*$D8+F8*12</f>
        <v>9482.4774048798718</v>
      </c>
      <c r="G26" s="52">
        <f t="shared" si="5"/>
        <v>15181.112162288488</v>
      </c>
      <c r="H26" s="52">
        <f t="shared" si="5"/>
        <v>18975.825595961483</v>
      </c>
      <c r="I26" s="52">
        <f t="shared" si="5"/>
        <v>23734.499691502286</v>
      </c>
      <c r="J26" s="52">
        <f t="shared" si="5"/>
        <v>30373.09511077873</v>
      </c>
      <c r="K26" s="52">
        <f t="shared" si="5"/>
        <v>37963.651191922974</v>
      </c>
      <c r="L26" s="52">
        <f t="shared" si="5"/>
        <v>47446.128596802824</v>
      </c>
      <c r="M26" s="52">
        <f t="shared" si="5"/>
        <v>59783.358773487926</v>
      </c>
      <c r="N26" s="52">
        <f t="shared" si="5"/>
        <v>75938.173170047681</v>
      </c>
      <c r="O26" s="52">
        <f t="shared" si="5"/>
        <v>94903.12797980741</v>
      </c>
      <c r="P26" s="52">
        <f t="shared" si="5"/>
        <v>118637.6276713097</v>
      </c>
      <c r="Q26" s="52">
        <f t="shared" si="5"/>
        <v>151842.60476769184</v>
      </c>
      <c r="R26" s="52">
        <f>R$25*$D8+($Q8+(R$24-160)*$R8)*12</f>
        <v>189803.85595961486</v>
      </c>
    </row>
    <row r="27" spans="1:19" hidden="1" x14ac:dyDescent="0.2">
      <c r="C27" s="2" t="s">
        <v>5</v>
      </c>
      <c r="D27" s="1"/>
      <c r="E27" s="1" t="s">
        <v>49</v>
      </c>
      <c r="F27" s="52">
        <f t="shared" ref="F27:Q27" si="6">F$25*$D9+F9*12</f>
        <v>9482.4774048798718</v>
      </c>
      <c r="G27" s="52">
        <f t="shared" si="6"/>
        <v>15181.112162288489</v>
      </c>
      <c r="H27" s="52">
        <f t="shared" si="6"/>
        <v>18975.825595961483</v>
      </c>
      <c r="I27" s="52">
        <f t="shared" si="6"/>
        <v>23734.499691502286</v>
      </c>
      <c r="J27" s="52">
        <f t="shared" si="6"/>
        <v>30373.095110778726</v>
      </c>
      <c r="K27" s="52">
        <f t="shared" si="6"/>
        <v>37963.651191922967</v>
      </c>
      <c r="L27" s="52">
        <f t="shared" si="6"/>
        <v>47446.128596802831</v>
      </c>
      <c r="M27" s="52">
        <f t="shared" si="6"/>
        <v>59783.358773487911</v>
      </c>
      <c r="N27" s="52">
        <f t="shared" si="6"/>
        <v>75938.173170047667</v>
      </c>
      <c r="O27" s="52">
        <f t="shared" si="6"/>
        <v>94903.12797980741</v>
      </c>
      <c r="P27" s="52">
        <f t="shared" si="6"/>
        <v>118637.6276713097</v>
      </c>
      <c r="Q27" s="52">
        <f t="shared" si="6"/>
        <v>151842.60476769187</v>
      </c>
      <c r="R27" s="52">
        <f>R$25*$D9+($Q9+(R$24-160)*$R9)*12</f>
        <v>189803.85595961486</v>
      </c>
    </row>
    <row r="28" spans="1:19" ht="13.5" hidden="1" thickBot="1" x14ac:dyDescent="0.25">
      <c r="C28" s="56" t="s">
        <v>53</v>
      </c>
      <c r="D28" s="57"/>
      <c r="E28" s="57"/>
      <c r="F28" s="58">
        <f>F27-F26</f>
        <v>0</v>
      </c>
      <c r="G28" s="58">
        <f>G27-G26</f>
        <v>0</v>
      </c>
      <c r="H28" s="58">
        <f t="shared" ref="H28" si="7">H27-H26</f>
        <v>0</v>
      </c>
      <c r="I28" s="58">
        <f t="shared" ref="I28" si="8">I27-I26</f>
        <v>0</v>
      </c>
      <c r="J28" s="58">
        <f t="shared" ref="J28" si="9">J27-J26</f>
        <v>0</v>
      </c>
      <c r="K28" s="58">
        <f t="shared" ref="K28" si="10">K27-K26</f>
        <v>0</v>
      </c>
      <c r="L28" s="58">
        <f t="shared" ref="L28" si="11">L27-L26</f>
        <v>0</v>
      </c>
      <c r="M28" s="58">
        <f t="shared" ref="M28" si="12">M27-M26</f>
        <v>0</v>
      </c>
      <c r="N28" s="58">
        <f t="shared" ref="N28" si="13">N27-N26</f>
        <v>0</v>
      </c>
      <c r="O28" s="58">
        <f t="shared" ref="O28" si="14">O27-O26</f>
        <v>0</v>
      </c>
      <c r="P28" s="58">
        <f t="shared" ref="P28" si="15">P27-P26</f>
        <v>0</v>
      </c>
      <c r="Q28" s="58">
        <f t="shared" ref="Q28" si="16">Q27-Q26</f>
        <v>0</v>
      </c>
      <c r="R28" s="58">
        <f t="shared" ref="R28" si="17">R27-R26</f>
        <v>0</v>
      </c>
    </row>
    <row r="29" spans="1:19" hidden="1" x14ac:dyDescent="0.2"/>
    <row r="32" spans="1:19" x14ac:dyDescent="0.2">
      <c r="E32" s="16"/>
    </row>
    <row r="33" spans="5:9" x14ac:dyDescent="0.2">
      <c r="E33" s="16"/>
      <c r="I33" s="67"/>
    </row>
    <row r="34" spans="5:9" x14ac:dyDescent="0.2">
      <c r="E34" s="16"/>
      <c r="F34" s="16"/>
      <c r="I34" s="67"/>
    </row>
    <row r="35" spans="5:9" x14ac:dyDescent="0.2">
      <c r="E35" s="16"/>
      <c r="F35" s="16"/>
      <c r="I35" s="67"/>
    </row>
    <row r="36" spans="5:9" x14ac:dyDescent="0.2">
      <c r="E36" s="16"/>
      <c r="F36" s="16"/>
    </row>
    <row r="37" spans="5:9" x14ac:dyDescent="0.2">
      <c r="E37" s="16"/>
      <c r="F37" s="16"/>
    </row>
    <row r="38" spans="5:9" x14ac:dyDescent="0.2">
      <c r="E38" s="16"/>
      <c r="F38" s="16"/>
    </row>
    <row r="39" spans="5:9" x14ac:dyDescent="0.2">
      <c r="E39" s="16"/>
      <c r="F39" s="16"/>
    </row>
    <row r="40" spans="5:9" x14ac:dyDescent="0.2">
      <c r="E40" s="16"/>
      <c r="F40" s="16"/>
    </row>
    <row r="41" spans="5:9" x14ac:dyDescent="0.2">
      <c r="E41" s="16"/>
      <c r="F41" s="16"/>
    </row>
    <row r="42" spans="5:9" x14ac:dyDescent="0.2">
      <c r="E42" s="16"/>
      <c r="F42" s="16"/>
    </row>
    <row r="43" spans="5:9" x14ac:dyDescent="0.2">
      <c r="E43" s="16"/>
      <c r="F43" s="16"/>
    </row>
  </sheetData>
  <scenarios current="0" show="0">
    <scenario name="Hranice sazeb" locked="1" count="10" user="Müller Tomáš" comment="Autor: Müller Tomáš dne 12.10.2017">
      <inputCells r="H23" val="0"/>
      <inputCells r="I23" val="0"/>
      <inputCells r="J23" val="0"/>
      <inputCells r="K23" val="0"/>
      <inputCells r="L23" val="0"/>
      <inputCells r="M23" val="0"/>
      <inputCells r="N23" val="0"/>
      <inputCells r="O23" val="0"/>
      <inputCells r="P23" val="0"/>
      <inputCells r="Q23" val="0"/>
    </scenario>
  </scenarios>
  <mergeCells count="2">
    <mergeCell ref="C20:D20"/>
    <mergeCell ref="C25:D25"/>
  </mergeCells>
  <pageMargins left="0.7" right="0.7" top="0.78740157499999996" bottom="0.78740157499999996" header="0.3" footer="0.3"/>
  <pageSetup paperSize="9" scale="38" orientation="portrait" horizont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86:B90"/>
  <sheetViews>
    <sheetView workbookViewId="0">
      <selection activeCell="J31" sqref="J31"/>
    </sheetView>
  </sheetViews>
  <sheetFormatPr defaultRowHeight="12.75" x14ac:dyDescent="0.2"/>
  <sheetData>
    <row r="86" spans="2:2" x14ac:dyDescent="0.2">
      <c r="B86" s="17"/>
    </row>
    <row r="90" spans="2:2" x14ac:dyDescent="0.2">
      <c r="B90" s="17"/>
    </row>
  </sheetData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List</vt:lpstr>
      <vt:lpstr>List1</vt:lpstr>
      <vt:lpstr>Ceny distribuce</vt:lpstr>
      <vt:lpstr>List2</vt:lpstr>
      <vt:lpstr>Distribuce</vt:lpstr>
      <vt:lpstr>Hranice_sazeb</vt:lpstr>
      <vt:lpstr>Jističe</vt:lpstr>
      <vt:lpstr>Sazby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Havlová Věra</cp:lastModifiedBy>
  <cp:lastPrinted>2019-03-04T09:31:42Z</cp:lastPrinted>
  <dcterms:created xsi:type="dcterms:W3CDTF">1997-01-24T11:07:25Z</dcterms:created>
  <dcterms:modified xsi:type="dcterms:W3CDTF">2019-03-04T12:12:04Z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owner="Microsoft Corporation" position="TopRight" marginX="0" marginY="0" classifiedOn="2018-01-15T13:58:49</vt:lpwstr>
  </property>
  <property fmtid="{D5CDD505-2E9C-101B-9397-08002B2CF9AE}" pid="3" name="DocumentTagging.ClassificationMark.P01">
    <vt:lpwstr>.0602044+01:00" showPrintedBy="false" showPrintDate="false" language="cs" ApplicationVersion="Microsoft Excel, 14.0" addinVersion="5.7.13.0" template="CEZ" kdi="Null KDI"&gt;&lt;history bulk="false" class="Interní" code="C1" user="Müller Tomáš" date="2018-</vt:lpwstr>
  </property>
  <property fmtid="{D5CDD505-2E9C-101B-9397-08002B2CF9AE}" pid="4" name="DocumentTagging.ClassificationMark.P02">
    <vt:lpwstr>01-15T13:58:49.0722056+01:00" kdi="Null KDI"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CEZ_DLP:Null KDI:C</vt:lpwstr>
  </property>
</Properties>
</file>