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C:\Users\janvanc\Desktop\střelnice\"/>
    </mc:Choice>
  </mc:AlternateContent>
  <xr:revisionPtr revIDLastSave="0" documentId="13_ncr:1_{AA4BADAE-1E9F-4E9B-B657-2FD47FA42027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1593-2-17-Strelnice - VNI..." sheetId="2" r:id="rId2"/>
  </sheets>
  <calcPr calcId="181029" iterateDelta="1E-4"/>
</workbook>
</file>

<file path=xl/calcChain.xml><?xml version="1.0" encoding="utf-8"?>
<calcChain xmlns="http://schemas.openxmlformats.org/spreadsheetml/2006/main">
  <c r="N132" i="2" l="1"/>
  <c r="AY88" i="1"/>
  <c r="AX88" i="1"/>
  <c r="BI250" i="2"/>
  <c r="BH250" i="2"/>
  <c r="BG250" i="2"/>
  <c r="BF250" i="2"/>
  <c r="BE250" i="2"/>
  <c r="BK250" i="2"/>
  <c r="BI249" i="2"/>
  <c r="BH249" i="2"/>
  <c r="BG249" i="2"/>
  <c r="BF249" i="2"/>
  <c r="BK249" i="2"/>
  <c r="BE249" i="2" s="1"/>
  <c r="BI248" i="2"/>
  <c r="BH248" i="2"/>
  <c r="BG248" i="2"/>
  <c r="BF248" i="2"/>
  <c r="BK248" i="2"/>
  <c r="BE248" i="2" s="1"/>
  <c r="BI247" i="2"/>
  <c r="BH247" i="2"/>
  <c r="BG247" i="2"/>
  <c r="BF247" i="2"/>
  <c r="BK247" i="2"/>
  <c r="BE247" i="2" s="1"/>
  <c r="BI246" i="2"/>
  <c r="BH246" i="2"/>
  <c r="BG246" i="2"/>
  <c r="BF246" i="2"/>
  <c r="BE246" i="2"/>
  <c r="BK246" i="2"/>
  <c r="BI244" i="2"/>
  <c r="BH244" i="2"/>
  <c r="BG244" i="2"/>
  <c r="BF244" i="2"/>
  <c r="AA244" i="2"/>
  <c r="Y244" i="2"/>
  <c r="W244" i="2"/>
  <c r="BK244" i="2"/>
  <c r="N244" i="2"/>
  <c r="BE244" i="2" s="1"/>
  <c r="BI243" i="2"/>
  <c r="BH243" i="2"/>
  <c r="BG243" i="2"/>
  <c r="BF243" i="2"/>
  <c r="AA243" i="2"/>
  <c r="AA242" i="2" s="1"/>
  <c r="Y243" i="2"/>
  <c r="W243" i="2"/>
  <c r="BK243" i="2"/>
  <c r="N243" i="2"/>
  <c r="BE243" i="2" s="1"/>
  <c r="BI241" i="2"/>
  <c r="BH241" i="2"/>
  <c r="BG241" i="2"/>
  <c r="BF241" i="2"/>
  <c r="AA241" i="2"/>
  <c r="Y241" i="2"/>
  <c r="W241" i="2"/>
  <c r="BK241" i="2"/>
  <c r="N241" i="2"/>
  <c r="BE241" i="2" s="1"/>
  <c r="BI240" i="2"/>
  <c r="BH240" i="2"/>
  <c r="BG240" i="2"/>
  <c r="BF240" i="2"/>
  <c r="AA240" i="2"/>
  <c r="Y240" i="2"/>
  <c r="W240" i="2"/>
  <c r="BK240" i="2"/>
  <c r="N240" i="2"/>
  <c r="BE240" i="2" s="1"/>
  <c r="BI239" i="2"/>
  <c r="BH239" i="2"/>
  <c r="BG239" i="2"/>
  <c r="BF239" i="2"/>
  <c r="AA239" i="2"/>
  <c r="Y239" i="2"/>
  <c r="W239" i="2"/>
  <c r="BK239" i="2"/>
  <c r="N239" i="2"/>
  <c r="BE239" i="2" s="1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Y236" i="2" s="1"/>
  <c r="W237" i="2"/>
  <c r="BK237" i="2"/>
  <c r="N237" i="2"/>
  <c r="BE237" i="2" s="1"/>
  <c r="BI235" i="2"/>
  <c r="BH235" i="2"/>
  <c r="BG235" i="2"/>
  <c r="BF235" i="2"/>
  <c r="BE235" i="2"/>
  <c r="AA235" i="2"/>
  <c r="Y235" i="2"/>
  <c r="W235" i="2"/>
  <c r="BK235" i="2"/>
  <c r="N235" i="2"/>
  <c r="BI234" i="2"/>
  <c r="BH234" i="2"/>
  <c r="BG234" i="2"/>
  <c r="BF234" i="2"/>
  <c r="AA234" i="2"/>
  <c r="Y234" i="2"/>
  <c r="W234" i="2"/>
  <c r="BK234" i="2"/>
  <c r="N234" i="2"/>
  <c r="BE234" i="2" s="1"/>
  <c r="BI233" i="2"/>
  <c r="BH233" i="2"/>
  <c r="BG233" i="2"/>
  <c r="BF233" i="2"/>
  <c r="AA233" i="2"/>
  <c r="AA232" i="2" s="1"/>
  <c r="Y233" i="2"/>
  <c r="W233" i="2"/>
  <c r="BK233" i="2"/>
  <c r="N233" i="2"/>
  <c r="BE233" i="2" s="1"/>
  <c r="BI231" i="2"/>
  <c r="BH231" i="2"/>
  <c r="BG231" i="2"/>
  <c r="BF231" i="2"/>
  <c r="AA231" i="2"/>
  <c r="Y231" i="2"/>
  <c r="W231" i="2"/>
  <c r="BK231" i="2"/>
  <c r="N231" i="2"/>
  <c r="BE231" i="2" s="1"/>
  <c r="BI230" i="2"/>
  <c r="BH230" i="2"/>
  <c r="BG230" i="2"/>
  <c r="BF230" i="2"/>
  <c r="AA230" i="2"/>
  <c r="Y230" i="2"/>
  <c r="W230" i="2"/>
  <c r="BK230" i="2"/>
  <c r="N230" i="2"/>
  <c r="BE230" i="2" s="1"/>
  <c r="BI229" i="2"/>
  <c r="BH229" i="2"/>
  <c r="BG229" i="2"/>
  <c r="BF229" i="2"/>
  <c r="AA229" i="2"/>
  <c r="Y229" i="2"/>
  <c r="W229" i="2"/>
  <c r="BK229" i="2"/>
  <c r="N229" i="2"/>
  <c r="BE229" i="2" s="1"/>
  <c r="BI228" i="2"/>
  <c r="BH228" i="2"/>
  <c r="BG228" i="2"/>
  <c r="BF228" i="2"/>
  <c r="AA228" i="2"/>
  <c r="Y228" i="2"/>
  <c r="W228" i="2"/>
  <c r="BK228" i="2"/>
  <c r="N228" i="2"/>
  <c r="BE228" i="2" s="1"/>
  <c r="BI227" i="2"/>
  <c r="BH227" i="2"/>
  <c r="BG227" i="2"/>
  <c r="BF227" i="2"/>
  <c r="AA227" i="2"/>
  <c r="Y227" i="2"/>
  <c r="W227" i="2"/>
  <c r="BK227" i="2"/>
  <c r="N227" i="2"/>
  <c r="BE227" i="2" s="1"/>
  <c r="BI226" i="2"/>
  <c r="BH226" i="2"/>
  <c r="BG226" i="2"/>
  <c r="BF226" i="2"/>
  <c r="AA226" i="2"/>
  <c r="Y226" i="2"/>
  <c r="W226" i="2"/>
  <c r="BK226" i="2"/>
  <c r="N226" i="2"/>
  <c r="BE226" i="2" s="1"/>
  <c r="BI225" i="2"/>
  <c r="BH225" i="2"/>
  <c r="BG225" i="2"/>
  <c r="BF225" i="2"/>
  <c r="AA225" i="2"/>
  <c r="Y225" i="2"/>
  <c r="W225" i="2"/>
  <c r="BK225" i="2"/>
  <c r="N225" i="2"/>
  <c r="BE225" i="2" s="1"/>
  <c r="BI224" i="2"/>
  <c r="BH224" i="2"/>
  <c r="BG224" i="2"/>
  <c r="BF224" i="2"/>
  <c r="AA224" i="2"/>
  <c r="Y224" i="2"/>
  <c r="W224" i="2"/>
  <c r="BK224" i="2"/>
  <c r="N224" i="2"/>
  <c r="BE224" i="2" s="1"/>
  <c r="BI223" i="2"/>
  <c r="BH223" i="2"/>
  <c r="BG223" i="2"/>
  <c r="BF223" i="2"/>
  <c r="AA223" i="2"/>
  <c r="Y223" i="2"/>
  <c r="W223" i="2"/>
  <c r="BK223" i="2"/>
  <c r="N223" i="2"/>
  <c r="BE223" i="2" s="1"/>
  <c r="BI222" i="2"/>
  <c r="BH222" i="2"/>
  <c r="BG222" i="2"/>
  <c r="BF222" i="2"/>
  <c r="BE222" i="2"/>
  <c r="AA222" i="2"/>
  <c r="Y222" i="2"/>
  <c r="W222" i="2"/>
  <c r="BK222" i="2"/>
  <c r="N222" i="2"/>
  <c r="BI221" i="2"/>
  <c r="BH221" i="2"/>
  <c r="BG221" i="2"/>
  <c r="BF221" i="2"/>
  <c r="AA221" i="2"/>
  <c r="Y221" i="2"/>
  <c r="W221" i="2"/>
  <c r="BK221" i="2"/>
  <c r="N221" i="2"/>
  <c r="BE221" i="2" s="1"/>
  <c r="BI220" i="2"/>
  <c r="BH220" i="2"/>
  <c r="BG220" i="2"/>
  <c r="BF220" i="2"/>
  <c r="AA220" i="2"/>
  <c r="Y220" i="2"/>
  <c r="W220" i="2"/>
  <c r="BK220" i="2"/>
  <c r="N220" i="2"/>
  <c r="BE220" i="2" s="1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AA218" i="2"/>
  <c r="Y218" i="2"/>
  <c r="W218" i="2"/>
  <c r="BK218" i="2"/>
  <c r="N218" i="2"/>
  <c r="BE218" i="2" s="1"/>
  <c r="BI217" i="2"/>
  <c r="BH217" i="2"/>
  <c r="BG217" i="2"/>
  <c r="BF217" i="2"/>
  <c r="AA217" i="2"/>
  <c r="Y217" i="2"/>
  <c r="W217" i="2"/>
  <c r="BK217" i="2"/>
  <c r="N217" i="2"/>
  <c r="BE217" i="2" s="1"/>
  <c r="BI216" i="2"/>
  <c r="BH216" i="2"/>
  <c r="BG216" i="2"/>
  <c r="BF216" i="2"/>
  <c r="BE216" i="2"/>
  <c r="AA216" i="2"/>
  <c r="Y216" i="2"/>
  <c r="W216" i="2"/>
  <c r="BK216" i="2"/>
  <c r="N216" i="2"/>
  <c r="BI215" i="2"/>
  <c r="BH215" i="2"/>
  <c r="BG215" i="2"/>
  <c r="BF215" i="2"/>
  <c r="AA215" i="2"/>
  <c r="Y215" i="2"/>
  <c r="W215" i="2"/>
  <c r="BK215" i="2"/>
  <c r="N215" i="2"/>
  <c r="BE215" i="2" s="1"/>
  <c r="BI214" i="2"/>
  <c r="BH214" i="2"/>
  <c r="BG214" i="2"/>
  <c r="BF214" i="2"/>
  <c r="BE214" i="2"/>
  <c r="AA214" i="2"/>
  <c r="Y214" i="2"/>
  <c r="W214" i="2"/>
  <c r="BK214" i="2"/>
  <c r="N214" i="2"/>
  <c r="BI213" i="2"/>
  <c r="BH213" i="2"/>
  <c r="BG213" i="2"/>
  <c r="BF213" i="2"/>
  <c r="AA213" i="2"/>
  <c r="Y213" i="2"/>
  <c r="W213" i="2"/>
  <c r="BK213" i="2"/>
  <c r="N213" i="2"/>
  <c r="BE213" i="2" s="1"/>
  <c r="BI212" i="2"/>
  <c r="BH212" i="2"/>
  <c r="BG212" i="2"/>
  <c r="BF212" i="2"/>
  <c r="AA212" i="2"/>
  <c r="Y212" i="2"/>
  <c r="W212" i="2"/>
  <c r="BK212" i="2"/>
  <c r="N212" i="2"/>
  <c r="BE212" i="2" s="1"/>
  <c r="BI211" i="2"/>
  <c r="BH211" i="2"/>
  <c r="BG211" i="2"/>
  <c r="BF211" i="2"/>
  <c r="AA211" i="2"/>
  <c r="Y211" i="2"/>
  <c r="W211" i="2"/>
  <c r="BK211" i="2"/>
  <c r="N211" i="2"/>
  <c r="BE211" i="2" s="1"/>
  <c r="BI210" i="2"/>
  <c r="BH210" i="2"/>
  <c r="BG210" i="2"/>
  <c r="BF210" i="2"/>
  <c r="AA210" i="2"/>
  <c r="Y210" i="2"/>
  <c r="W210" i="2"/>
  <c r="BK210" i="2"/>
  <c r="N210" i="2"/>
  <c r="BE210" i="2" s="1"/>
  <c r="BI209" i="2"/>
  <c r="BH209" i="2"/>
  <c r="BG209" i="2"/>
  <c r="BF209" i="2"/>
  <c r="AA209" i="2"/>
  <c r="Y209" i="2"/>
  <c r="W209" i="2"/>
  <c r="BK209" i="2"/>
  <c r="N209" i="2"/>
  <c r="BE209" i="2" s="1"/>
  <c r="BI208" i="2"/>
  <c r="BH208" i="2"/>
  <c r="BG208" i="2"/>
  <c r="BF208" i="2"/>
  <c r="BE208" i="2"/>
  <c r="AA208" i="2"/>
  <c r="Y208" i="2"/>
  <c r="W208" i="2"/>
  <c r="BK208" i="2"/>
  <c r="N208" i="2"/>
  <c r="BI207" i="2"/>
  <c r="BH207" i="2"/>
  <c r="BG207" i="2"/>
  <c r="BF207" i="2"/>
  <c r="AA207" i="2"/>
  <c r="Y207" i="2"/>
  <c r="W207" i="2"/>
  <c r="BK207" i="2"/>
  <c r="N207" i="2"/>
  <c r="BE207" i="2" s="1"/>
  <c r="BI206" i="2"/>
  <c r="BH206" i="2"/>
  <c r="BG206" i="2"/>
  <c r="BF206" i="2"/>
  <c r="BE206" i="2"/>
  <c r="AA206" i="2"/>
  <c r="Y206" i="2"/>
  <c r="W206" i="2"/>
  <c r="BK206" i="2"/>
  <c r="N206" i="2"/>
  <c r="BI205" i="2"/>
  <c r="BH205" i="2"/>
  <c r="BG205" i="2"/>
  <c r="BF205" i="2"/>
  <c r="AA205" i="2"/>
  <c r="Y205" i="2"/>
  <c r="W205" i="2"/>
  <c r="BK205" i="2"/>
  <c r="N205" i="2"/>
  <c r="BE205" i="2" s="1"/>
  <c r="BI202" i="2"/>
  <c r="BH202" i="2"/>
  <c r="BG202" i="2"/>
  <c r="BF202" i="2"/>
  <c r="AA202" i="2"/>
  <c r="AA201" i="2" s="1"/>
  <c r="Y202" i="2"/>
  <c r="Y201" i="2" s="1"/>
  <c r="W202" i="2"/>
  <c r="W201" i="2" s="1"/>
  <c r="BK202" i="2"/>
  <c r="BK201" i="2" s="1"/>
  <c r="N201" i="2" s="1"/>
  <c r="N98" i="2" s="1"/>
  <c r="N202" i="2"/>
  <c r="BE202" i="2" s="1"/>
  <c r="BI200" i="2"/>
  <c r="BH200" i="2"/>
  <c r="BG200" i="2"/>
  <c r="BF200" i="2"/>
  <c r="AA200" i="2"/>
  <c r="Y200" i="2"/>
  <c r="W200" i="2"/>
  <c r="BK200" i="2"/>
  <c r="N200" i="2"/>
  <c r="BE200" i="2" s="1"/>
  <c r="BI199" i="2"/>
  <c r="BH199" i="2"/>
  <c r="BG199" i="2"/>
  <c r="BF199" i="2"/>
  <c r="BE199" i="2"/>
  <c r="AA199" i="2"/>
  <c r="Y199" i="2"/>
  <c r="W199" i="2"/>
  <c r="W198" i="2" s="1"/>
  <c r="BK199" i="2"/>
  <c r="N199" i="2"/>
  <c r="BI197" i="2"/>
  <c r="BH197" i="2"/>
  <c r="BG197" i="2"/>
  <c r="BF197" i="2"/>
  <c r="AA197" i="2"/>
  <c r="Y197" i="2"/>
  <c r="W197" i="2"/>
  <c r="BK197" i="2"/>
  <c r="N197" i="2"/>
  <c r="BE197" i="2" s="1"/>
  <c r="BI195" i="2"/>
  <c r="BH195" i="2"/>
  <c r="BG195" i="2"/>
  <c r="BF195" i="2"/>
  <c r="BE195" i="2"/>
  <c r="AA195" i="2"/>
  <c r="Y195" i="2"/>
  <c r="W195" i="2"/>
  <c r="BK195" i="2"/>
  <c r="N195" i="2"/>
  <c r="BI189" i="2"/>
  <c r="BH189" i="2"/>
  <c r="BG189" i="2"/>
  <c r="BF189" i="2"/>
  <c r="AA189" i="2"/>
  <c r="Y189" i="2"/>
  <c r="W189" i="2"/>
  <c r="BK189" i="2"/>
  <c r="N189" i="2"/>
  <c r="BE189" i="2" s="1"/>
  <c r="BI185" i="2"/>
  <c r="BH185" i="2"/>
  <c r="BG185" i="2"/>
  <c r="BF185" i="2"/>
  <c r="AA185" i="2"/>
  <c r="AA184" i="2" s="1"/>
  <c r="Y185" i="2"/>
  <c r="W185" i="2"/>
  <c r="BK185" i="2"/>
  <c r="N185" i="2"/>
  <c r="BE185" i="2" s="1"/>
  <c r="BI183" i="2"/>
  <c r="BH183" i="2"/>
  <c r="BG183" i="2"/>
  <c r="BF183" i="2"/>
  <c r="BE183" i="2"/>
  <c r="AA183" i="2"/>
  <c r="Y183" i="2"/>
  <c r="W183" i="2"/>
  <c r="BK183" i="2"/>
  <c r="N183" i="2"/>
  <c r="BI182" i="2"/>
  <c r="BH182" i="2"/>
  <c r="BG182" i="2"/>
  <c r="BF182" i="2"/>
  <c r="AA182" i="2"/>
  <c r="Y182" i="2"/>
  <c r="Y172" i="2" s="1"/>
  <c r="W182" i="2"/>
  <c r="BK182" i="2"/>
  <c r="N182" i="2"/>
  <c r="BE182" i="2" s="1"/>
  <c r="BI181" i="2"/>
  <c r="BH181" i="2"/>
  <c r="BG181" i="2"/>
  <c r="BF181" i="2"/>
  <c r="BE181" i="2"/>
  <c r="AA181" i="2"/>
  <c r="Y181" i="2"/>
  <c r="W181" i="2"/>
  <c r="BK181" i="2"/>
  <c r="N181" i="2"/>
  <c r="BI180" i="2"/>
  <c r="BH180" i="2"/>
  <c r="BG180" i="2"/>
  <c r="BF180" i="2"/>
  <c r="AA180" i="2"/>
  <c r="Y180" i="2"/>
  <c r="W180" i="2"/>
  <c r="BK180" i="2"/>
  <c r="N180" i="2"/>
  <c r="BE180" i="2" s="1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AA173" i="2"/>
  <c r="Y173" i="2"/>
  <c r="W173" i="2"/>
  <c r="BK173" i="2"/>
  <c r="N173" i="2"/>
  <c r="BE173" i="2" s="1"/>
  <c r="BI168" i="2"/>
  <c r="BH168" i="2"/>
  <c r="BG168" i="2"/>
  <c r="BF168" i="2"/>
  <c r="AA168" i="2"/>
  <c r="Y168" i="2"/>
  <c r="W168" i="2"/>
  <c r="BK168" i="2"/>
  <c r="N168" i="2"/>
  <c r="BE168" i="2" s="1"/>
  <c r="BI165" i="2"/>
  <c r="BH165" i="2"/>
  <c r="BG165" i="2"/>
  <c r="BF165" i="2"/>
  <c r="AA165" i="2"/>
  <c r="AA158" i="2" s="1"/>
  <c r="Y165" i="2"/>
  <c r="W165" i="2"/>
  <c r="BK165" i="2"/>
  <c r="BK158" i="2" s="1"/>
  <c r="N158" i="2" s="1"/>
  <c r="N94" i="2" s="1"/>
  <c r="N165" i="2"/>
  <c r="BE165" i="2" s="1"/>
  <c r="BI159" i="2"/>
  <c r="BH159" i="2"/>
  <c r="BG159" i="2"/>
  <c r="BF159" i="2"/>
  <c r="AA159" i="2"/>
  <c r="Y159" i="2"/>
  <c r="W159" i="2"/>
  <c r="W158" i="2" s="1"/>
  <c r="BK159" i="2"/>
  <c r="N159" i="2"/>
  <c r="BE159" i="2" s="1"/>
  <c r="BI154" i="2"/>
  <c r="BH154" i="2"/>
  <c r="BG154" i="2"/>
  <c r="BF154" i="2"/>
  <c r="AA154" i="2"/>
  <c r="AA153" i="2" s="1"/>
  <c r="Y154" i="2"/>
  <c r="Y153" i="2" s="1"/>
  <c r="W154" i="2"/>
  <c r="W153" i="2" s="1"/>
  <c r="BK154" i="2"/>
  <c r="BK153" i="2" s="1"/>
  <c r="N153" i="2" s="1"/>
  <c r="N93" i="2" s="1"/>
  <c r="N154" i="2"/>
  <c r="BE154" i="2" s="1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W148" i="2" s="1"/>
  <c r="BK149" i="2"/>
  <c r="N149" i="2"/>
  <c r="BE149" i="2" s="1"/>
  <c r="BI144" i="2"/>
  <c r="BH144" i="2"/>
  <c r="BG144" i="2"/>
  <c r="BF144" i="2"/>
  <c r="AA144" i="2"/>
  <c r="AA143" i="2" s="1"/>
  <c r="Y144" i="2"/>
  <c r="Y143" i="2" s="1"/>
  <c r="W144" i="2"/>
  <c r="W143" i="2" s="1"/>
  <c r="BK144" i="2"/>
  <c r="BK143" i="2" s="1"/>
  <c r="N143" i="2" s="1"/>
  <c r="N91" i="2" s="1"/>
  <c r="N144" i="2"/>
  <c r="BE144" i="2" s="1"/>
  <c r="BI142" i="2"/>
  <c r="BH142" i="2"/>
  <c r="BG142" i="2"/>
  <c r="BF142" i="2"/>
  <c r="AA142" i="2"/>
  <c r="Y142" i="2"/>
  <c r="W142" i="2"/>
  <c r="BK142" i="2"/>
  <c r="N142" i="2"/>
  <c r="BE142" i="2" s="1"/>
  <c r="BI134" i="2"/>
  <c r="BH134" i="2"/>
  <c r="BG134" i="2"/>
  <c r="BF134" i="2"/>
  <c r="AA134" i="2"/>
  <c r="Y134" i="2"/>
  <c r="Y133" i="2" s="1"/>
  <c r="W134" i="2"/>
  <c r="BK134" i="2"/>
  <c r="BK133" i="2" s="1"/>
  <c r="N134" i="2"/>
  <c r="BE134" i="2" s="1"/>
  <c r="N89" i="2"/>
  <c r="M126" i="2"/>
  <c r="F124" i="2"/>
  <c r="F122" i="2"/>
  <c r="BI112" i="2"/>
  <c r="BH112" i="2"/>
  <c r="BG112" i="2"/>
  <c r="BF112" i="2"/>
  <c r="BI111" i="2"/>
  <c r="BH111" i="2"/>
  <c r="BG111" i="2"/>
  <c r="BF111" i="2"/>
  <c r="BI110" i="2"/>
  <c r="BH110" i="2"/>
  <c r="BG110" i="2"/>
  <c r="BF110" i="2"/>
  <c r="BI109" i="2"/>
  <c r="BH109" i="2"/>
  <c r="BG109" i="2"/>
  <c r="BF109" i="2"/>
  <c r="BI108" i="2"/>
  <c r="BH108" i="2"/>
  <c r="BG108" i="2"/>
  <c r="BF108" i="2"/>
  <c r="BI107" i="2"/>
  <c r="BH107" i="2"/>
  <c r="BG107" i="2"/>
  <c r="BF107" i="2"/>
  <c r="F80" i="2"/>
  <c r="F78" i="2"/>
  <c r="O20" i="2"/>
  <c r="E20" i="2"/>
  <c r="O19" i="2"/>
  <c r="O17" i="2"/>
  <c r="E17" i="2"/>
  <c r="M82" i="2" s="1"/>
  <c r="O16" i="2"/>
  <c r="O14" i="2"/>
  <c r="E14" i="2"/>
  <c r="F83" i="2" s="1"/>
  <c r="O13" i="2"/>
  <c r="O11" i="2"/>
  <c r="E11" i="2"/>
  <c r="F126" i="2" s="1"/>
  <c r="O10" i="2"/>
  <c r="O8" i="2"/>
  <c r="M80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Y148" i="2" l="1"/>
  <c r="Y158" i="2"/>
  <c r="BK184" i="2"/>
  <c r="N184" i="2" s="1"/>
  <c r="N96" i="2" s="1"/>
  <c r="AA198" i="2"/>
  <c r="Y204" i="2"/>
  <c r="W232" i="2"/>
  <c r="BK236" i="2"/>
  <c r="N236" i="2" s="1"/>
  <c r="N102" i="2" s="1"/>
  <c r="AA236" i="2"/>
  <c r="W172" i="2"/>
  <c r="F82" i="2"/>
  <c r="F127" i="2"/>
  <c r="W133" i="2"/>
  <c r="AA133" i="2"/>
  <c r="BK148" i="2"/>
  <c r="N148" i="2" s="1"/>
  <c r="N92" i="2" s="1"/>
  <c r="AA172" i="2"/>
  <c r="BK198" i="2"/>
  <c r="N198" i="2" s="1"/>
  <c r="N97" i="2" s="1"/>
  <c r="BK204" i="2"/>
  <c r="Y232" i="2"/>
  <c r="W236" i="2"/>
  <c r="W184" i="2"/>
  <c r="Y184" i="2"/>
  <c r="W242" i="2"/>
  <c r="Y242" i="2"/>
  <c r="Y203" i="2" s="1"/>
  <c r="BK242" i="2"/>
  <c r="N242" i="2" s="1"/>
  <c r="N103" i="2" s="1"/>
  <c r="M32" i="2"/>
  <c r="AW88" i="1" s="1"/>
  <c r="H35" i="2"/>
  <c r="BD88" i="1" s="1"/>
  <c r="BD87" i="1" s="1"/>
  <c r="W35" i="1" s="1"/>
  <c r="W204" i="2"/>
  <c r="W203" i="2" s="1"/>
  <c r="W131" i="2"/>
  <c r="N204" i="2"/>
  <c r="N100" i="2" s="1"/>
  <c r="H33" i="2"/>
  <c r="BB88" i="1" s="1"/>
  <c r="BB87" i="1" s="1"/>
  <c r="H34" i="2"/>
  <c r="BC88" i="1" s="1"/>
  <c r="BC87" i="1" s="1"/>
  <c r="AA148" i="2"/>
  <c r="AA131" i="2" s="1"/>
  <c r="BK172" i="2"/>
  <c r="N172" i="2" s="1"/>
  <c r="N95" i="2" s="1"/>
  <c r="Y198" i="2"/>
  <c r="Y131" i="2" s="1"/>
  <c r="BK232" i="2"/>
  <c r="N232" i="2" s="1"/>
  <c r="N101" i="2" s="1"/>
  <c r="N133" i="2"/>
  <c r="N90" i="2" s="1"/>
  <c r="M83" i="2"/>
  <c r="M127" i="2"/>
  <c r="AA204" i="2"/>
  <c r="AA203" i="2" s="1"/>
  <c r="BK245" i="2"/>
  <c r="H32" i="2"/>
  <c r="BA88" i="1" s="1"/>
  <c r="BA87" i="1" s="1"/>
  <c r="M124" i="2"/>
  <c r="Y130" i="2" l="1"/>
  <c r="W130" i="2"/>
  <c r="AU88" i="1" s="1"/>
  <c r="AU87" i="1" s="1"/>
  <c r="AA130" i="2"/>
  <c r="W32" i="1"/>
  <c r="AW87" i="1"/>
  <c r="AK32" i="1" s="1"/>
  <c r="AY87" i="1"/>
  <c r="W34" i="1"/>
  <c r="W33" i="1"/>
  <c r="AX87" i="1"/>
  <c r="BK203" i="2"/>
  <c r="N203" i="2" s="1"/>
  <c r="N99" i="2" s="1"/>
  <c r="BK131" i="2"/>
  <c r="N131" i="2" l="1"/>
  <c r="N88" i="2" s="1"/>
  <c r="BK130" i="2"/>
  <c r="N130" i="2" s="1"/>
  <c r="N87" i="2" s="1"/>
  <c r="L114" i="2" s="1"/>
  <c r="BE111" i="2" l="1"/>
  <c r="BE109" i="2"/>
  <c r="M26" i="2"/>
  <c r="BE112" i="2"/>
  <c r="BE108" i="2"/>
  <c r="BE110" i="2"/>
  <c r="BE107" i="2" l="1"/>
  <c r="M27" i="2" l="1"/>
  <c r="M31" i="2"/>
  <c r="AV88" i="1" s="1"/>
  <c r="AT88" i="1" s="1"/>
  <c r="H31" i="2"/>
  <c r="AZ88" i="1" s="1"/>
  <c r="AZ87" i="1" s="1"/>
  <c r="AV87" i="1" l="1"/>
  <c r="AS88" i="1"/>
  <c r="AS87" i="1" s="1"/>
  <c r="M29" i="2"/>
  <c r="AG88" i="1" l="1"/>
  <c r="L37" i="2"/>
  <c r="AT87" i="1"/>
  <c r="AG87" i="1" l="1"/>
  <c r="AN88" i="1"/>
  <c r="AK26" i="1" l="1"/>
  <c r="AG91" i="1"/>
  <c r="AN87" i="1"/>
  <c r="CD91" i="1" l="1"/>
  <c r="AV91" i="1"/>
  <c r="BY91" i="1" s="1"/>
  <c r="AG90" i="1"/>
  <c r="AV93" i="1"/>
  <c r="BY93" i="1" s="1"/>
  <c r="CD93" i="1"/>
  <c r="AV92" i="1"/>
  <c r="BY92" i="1" s="1"/>
  <c r="CD92" i="1"/>
  <c r="AV94" i="1"/>
  <c r="BY94" i="1" s="1"/>
  <c r="CD94" i="1"/>
  <c r="W31" i="1" l="1"/>
  <c r="AK31" i="1"/>
  <c r="AN91" i="1"/>
  <c r="AK27" i="1"/>
  <c r="AK29" i="1" s="1"/>
  <c r="AG96" i="1"/>
  <c r="AN90" i="1" l="1"/>
  <c r="AN96" i="1" s="1"/>
  <c r="AK37" i="1"/>
</calcChain>
</file>

<file path=xl/sharedStrings.xml><?xml version="1.0" encoding="utf-8"?>
<sst xmlns="http://schemas.openxmlformats.org/spreadsheetml/2006/main" count="1561" uniqueCount="408">
  <si>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</si>
  <si>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</si>
  <si>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</si>
  <si>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</si>
  <si>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</si>
  <si>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</si>
  <si>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</si>
  <si>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</si>
  <si>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</si>
  <si>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</si>
  <si>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</si>
  <si>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</si>
  <si>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</si>
  <si>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</si>
  <si>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</si>
  <si>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1593-2/17-Strelnice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</si>
  <si>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</si>
  <si>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</si>
  <si>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VNITŘNÍ KANALIZACE</t>
  </si>
  <si>
    <t>0,1</t>
  </si>
  <si>
    <t>JKSO:</t>
  </si>
  <si>
    <t/>
  </si>
  <si>
    <t>CC-CZ:</t>
  </si>
  <si>
    <t>1</t>
  </si>
  <si>
    <t>Místo:</t>
  </si>
  <si>
    <t>REKONSTRUKCE VENKOVNÍ KANALIZACE-STŘELNICE DC</t>
  </si>
  <si>
    <t>Datum:</t>
  </si>
  <si>
    <t>13. 11. 2018</t>
  </si>
  <si>
    <t>10</t>
  </si>
  <si>
    <t>100</t>
  </si>
  <si>
    <t>Objednatel:</t>
  </si>
  <si>
    <t>IČ:</t>
  </si>
  <si>
    <t xml:space="preserve"> 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</si>
  <si>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</si>
  <si>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</si>
  <si>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</si>
  <si>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</si>
  <si>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</si>
  <si>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</si>
  <si>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</si>
  <si>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</si>
  <si>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</si>
  <si>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</si>
  <si>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</si>
  <si>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</si>
  <si>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</si>
  <si>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</si>
  <si>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</si>
  <si>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</si>
  <si>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</si>
  <si>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</si>
  <si>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</si>
  <si>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</si>
  <si>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</si>
  <si>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</si>
  <si>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</si>
  <si>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</si>
  <si>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</si>
  <si>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</si>
  <si>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</si>
  <si>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</si>
  <si>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</si>
  <si>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</si>
  <si>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</si>
  <si>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</si>
  <si>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</si>
  <si>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</si>
  <si>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</si>
  <si>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</si>
  <si>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</si>
  <si>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</si>
  <si>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</si>
  <si>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</si>
  <si>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</si>
  <si>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</si>
  <si>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</si>
  <si>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</si>
  <si>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</si>
  <si>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</si>
  <si>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</si>
  <si>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</si>
  <si>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{8bda8803-c80d-4148-baa9-9d7ec5b8c6f0}</t>
  </si>
  <si>
    <t>{00000000-0000-0000-0000-000000000000}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</si>
  <si>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</si>
  <si>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</si>
  <si>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</si>
  <si>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</si>
  <si>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</si>
  <si>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</si>
  <si>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</si>
  <si>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OSTATNENAKLADYVLASTNE</t>
  </si>
  <si>
    <t>Celkové náklady za stavbu 1) + 2)</t>
  </si>
  <si>
    <t>Zpět na list: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</si>
  <si>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</si>
  <si>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</si>
  <si>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</si>
  <si>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</si>
  <si>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</si>
  <si>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</si>
  <si>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</si>
  <si>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</si>
  <si>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</si>
  <si>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0 - POZOR-V RÁMCI REKONSTRUKCE MŮŽE DOJÍT K ODHALENÍ STAVU NEBO ZMĚNĚ, KTERÉ NENÍ ZAHRNUTÉ V PROPOČTU 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</si>
  <si>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</si>
  <si>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</si>
  <si>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</si>
  <si>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</si>
  <si>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</si>
  <si>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</si>
  <si>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</si>
  <si>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</si>
  <si>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</si>
  <si>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</si>
  <si>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</si>
  <si>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724 - Zdravotechnika - strojní vybavení</t>
  </si>
  <si>
    <t xml:space="preserve">    725 - Zdravotechnika - zařizovací předměty</t>
  </si>
  <si>
    <t xml:space="preserve">    771 - Podlahy z dlaždic</t>
  </si>
  <si>
    <t>VRN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</si>
  <si>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</si>
  <si>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</si>
  <si>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</si>
  <si>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</si>
  <si>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</si>
  <si>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</si>
  <si>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</si>
  <si>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</si>
  <si>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</si>
  <si>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</si>
  <si>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</si>
  <si>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</si>
  <si>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</si>
  <si>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</si>
  <si>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</si>
  <si>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</si>
  <si>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</si>
  <si>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139711101</t>
  </si>
  <si>
    <t>Vykopávky v uzavřených prostorách v hornině tř. 1 až 4</t>
  </si>
  <si>
    <t>m3</t>
  </si>
  <si>
    <t>4</t>
  </si>
  <si>
    <t>1365349718</t>
  </si>
  <si>
    <t>0,8*0,8*0,95</t>
  </si>
  <si>
    <t>VV</t>
  </si>
  <si>
    <t>1,9*0,5*0,75</t>
  </si>
  <si>
    <t>0,8*0,8*0,85</t>
  </si>
  <si>
    <t>0,6*0,5*0,25</t>
  </si>
  <si>
    <t>1,0*0,5*0,4</t>
  </si>
  <si>
    <t>1,0*0,5*1,55</t>
  </si>
  <si>
    <t>Součet</t>
  </si>
  <si>
    <t>141721116</t>
  </si>
  <si>
    <t>Řízený zemní protlak hloubky do 6 m vnějšího průměru do 225 mm v hornině tř 1 až 4</t>
  </si>
  <si>
    <t>m</t>
  </si>
  <si>
    <t>-1931789490</t>
  </si>
  <si>
    <t>3</t>
  </si>
  <si>
    <t>273313711</t>
  </si>
  <si>
    <t>Základové desky z betonu tř. C 20/25</t>
  </si>
  <si>
    <t>-890056851</t>
  </si>
  <si>
    <t>0,8*0,8*0,1</t>
  </si>
  <si>
    <t>310217871</t>
  </si>
  <si>
    <t>Zazdívka otvorů pl do 0,25 m2 ve zdivu nadzákladovém kamenem tl do 750 mm</t>
  </si>
  <si>
    <t>kus</t>
  </si>
  <si>
    <t>920808466</t>
  </si>
  <si>
    <t>5</t>
  </si>
  <si>
    <t>359901111</t>
  </si>
  <si>
    <t>Vyčištění stok</t>
  </si>
  <si>
    <t>419323567</t>
  </si>
  <si>
    <t>6</t>
  </si>
  <si>
    <t>382413111</t>
  </si>
  <si>
    <t>Osazení jímky z PP na obetonování objemu 1000 l pro usazení do terénu</t>
  </si>
  <si>
    <t>-182625058</t>
  </si>
  <si>
    <t>7</t>
  </si>
  <si>
    <t>M</t>
  </si>
  <si>
    <t>562300100PC1</t>
  </si>
  <si>
    <t>jímka plastová na obetonování 0,5 x 0,5 x do 1 m objem do 1 m3</t>
  </si>
  <si>
    <t>8</t>
  </si>
  <si>
    <t>-1146858164</t>
  </si>
  <si>
    <t>451572111</t>
  </si>
  <si>
    <t>Lože pod potrubí otevřený výkop z kameniva drobného těženého</t>
  </si>
  <si>
    <t>1548749150</t>
  </si>
  <si>
    <t>6,1*0,8*0,15</t>
  </si>
  <si>
    <t>5,7*0,8*0,45</t>
  </si>
  <si>
    <t>9</t>
  </si>
  <si>
    <t>631312141</t>
  </si>
  <si>
    <t>Doplnění rýh v dosavadních mazaninách betonem prostým</t>
  </si>
  <si>
    <t>98122519</t>
  </si>
  <si>
    <t>1,0*0,5*0,1</t>
  </si>
  <si>
    <t>(1,0*1,0*0,1)-(0,53*0,59*0,1)</t>
  </si>
  <si>
    <t>0,5*0,5*0,1</t>
  </si>
  <si>
    <t>635111411</t>
  </si>
  <si>
    <t>Doplnění násypů pod podlahy, mazaniny a dlažby pískem pl do 2 m2</t>
  </si>
  <si>
    <t>1025002407</t>
  </si>
  <si>
    <t>2,915-(0,8*0,8*1,0)-(0,8*0,8*0,9)-(3,90*0,2)</t>
  </si>
  <si>
    <t>11</t>
  </si>
  <si>
    <t>636111421</t>
  </si>
  <si>
    <t>Doplnění dlažby z lomového kamene pl do 4 m2 do MC</t>
  </si>
  <si>
    <t>m2</t>
  </si>
  <si>
    <t>719881413</t>
  </si>
  <si>
    <t>(1,0*1,0)-(0,53*0,59)</t>
  </si>
  <si>
    <t>1,8*0,5</t>
  </si>
  <si>
    <t>12</t>
  </si>
  <si>
    <t>895PC.0</t>
  </si>
  <si>
    <t>zabetonování stávajícího potrubí do DN 300</t>
  </si>
  <si>
    <t>692598854</t>
  </si>
  <si>
    <t>13</t>
  </si>
  <si>
    <t>899620131</t>
  </si>
  <si>
    <t>Obetonování plastové šachty z polypropylenu betonem prostým tř. C 16/20 otevřený výkop</t>
  </si>
  <si>
    <t>1223554944</t>
  </si>
  <si>
    <t>0,8*0,8*2</t>
  </si>
  <si>
    <t>0,5*0,8*2</t>
  </si>
  <si>
    <t>0,8*0,7*2</t>
  </si>
  <si>
    <t>0,5*0,7*2</t>
  </si>
  <si>
    <t>14</t>
  </si>
  <si>
    <t>899911101</t>
  </si>
  <si>
    <t>Kluzná objímka výšky 25 mm vnějšího průměru potrubí do 183 mm</t>
  </si>
  <si>
    <t>-1197970601</t>
  </si>
  <si>
    <t>899911171</t>
  </si>
  <si>
    <t>Kluzná objímka výšky 130 mm vnějšího průměru potrubí do 267 mm</t>
  </si>
  <si>
    <t>-1325323106</t>
  </si>
  <si>
    <t>16</t>
  </si>
  <si>
    <t>899914112</t>
  </si>
  <si>
    <t>Montáž ocelové chráničky D 219 x 10 mm</t>
  </si>
  <si>
    <t>401870095</t>
  </si>
  <si>
    <t>17</t>
  </si>
  <si>
    <t>140111040</t>
  </si>
  <si>
    <t>trubka ocelová bezešvá hladká jakost 11 353, 194 x 6,3 mm</t>
  </si>
  <si>
    <t>1499969741</t>
  </si>
  <si>
    <t>18</t>
  </si>
  <si>
    <t>965022131</t>
  </si>
  <si>
    <t>Bourání kamenných podlah nebo dlažeb z lomového kamene nebo kostek pl přes 1 m2</t>
  </si>
  <si>
    <t>265563664</t>
  </si>
  <si>
    <t>1,0*1,0</t>
  </si>
  <si>
    <t>19</t>
  </si>
  <si>
    <t>965043331</t>
  </si>
  <si>
    <t>Bourání podkladů pod dlažby betonových s potěrem nebo teracem tl do 100 mm pl do 4 m2</t>
  </si>
  <si>
    <t>1203883460</t>
  </si>
  <si>
    <t>1,0*1,0*0,1</t>
  </si>
  <si>
    <t>20</t>
  </si>
  <si>
    <t>965081213</t>
  </si>
  <si>
    <t>Bourání podlah z dlaždic keramických nebo xylolitových tl do 10 mm plochy přes 1 m2</t>
  </si>
  <si>
    <t>98720584</t>
  </si>
  <si>
    <t>971028481</t>
  </si>
  <si>
    <t>Vybourání otvorů ve zdivu smíšeném pl do 0,25 m2 tl do 900 mm</t>
  </si>
  <si>
    <t>-757648002</t>
  </si>
  <si>
    <t>22</t>
  </si>
  <si>
    <t>997221815</t>
  </si>
  <si>
    <t>Poplatek za uložení betonového odpadu na skládce (skládkovné)</t>
  </si>
  <si>
    <t>t</t>
  </si>
  <si>
    <t>-666949244</t>
  </si>
  <si>
    <t>23</t>
  </si>
  <si>
    <t>997221855</t>
  </si>
  <si>
    <t>Poplatek za uložení odpadu z kameniva na skládce (skládkovné)</t>
  </si>
  <si>
    <t>422491565</t>
  </si>
  <si>
    <t>24</t>
  </si>
  <si>
    <t>998276101</t>
  </si>
  <si>
    <t>Přesun hmot pro trubní vedení z trub z plastických hmot otevřený výkop</t>
  </si>
  <si>
    <t>1741370648</t>
  </si>
  <si>
    <t>25</t>
  </si>
  <si>
    <t>721100902</t>
  </si>
  <si>
    <t>Přetěsnění potrubí hrdlového do DN 100</t>
  </si>
  <si>
    <t>387953542</t>
  </si>
  <si>
    <t>26</t>
  </si>
  <si>
    <t>721140802</t>
  </si>
  <si>
    <t>Demontáž potrubí litinové do DN 100</t>
  </si>
  <si>
    <t>-1155203676</t>
  </si>
  <si>
    <t>27</t>
  </si>
  <si>
    <t>721140806</t>
  </si>
  <si>
    <t>Demontáž potrubí litinové do DN 200</t>
  </si>
  <si>
    <t>2037259672</t>
  </si>
  <si>
    <t>28</t>
  </si>
  <si>
    <t>721140913</t>
  </si>
  <si>
    <t>Potrubí litinové propojení potrubí DN 75</t>
  </si>
  <si>
    <t>206263308</t>
  </si>
  <si>
    <t>29</t>
  </si>
  <si>
    <t>721140915</t>
  </si>
  <si>
    <t>Potrubí litinové propojení potrubí DN 100</t>
  </si>
  <si>
    <t>-736708241</t>
  </si>
  <si>
    <t>30</t>
  </si>
  <si>
    <t>721171809</t>
  </si>
  <si>
    <t>Demontáž potrubí z PVC do D 160</t>
  </si>
  <si>
    <t>718622115</t>
  </si>
  <si>
    <t>31</t>
  </si>
  <si>
    <t>721171906</t>
  </si>
  <si>
    <t>Potrubí z PP vsazení odbočky do hrdla DN 125</t>
  </si>
  <si>
    <t>-376315888</t>
  </si>
  <si>
    <t>32</t>
  </si>
  <si>
    <t>721171913</t>
  </si>
  <si>
    <t>Potrubí z PP propojení potrubí DN 50</t>
  </si>
  <si>
    <t>2129335162</t>
  </si>
  <si>
    <t>33</t>
  </si>
  <si>
    <t>721173.1</t>
  </si>
  <si>
    <t>montáž PVC tvarovek</t>
  </si>
  <si>
    <t>-673983952</t>
  </si>
  <si>
    <t>34</t>
  </si>
  <si>
    <t>286120.0</t>
  </si>
  <si>
    <t>přechod litina-PVC do DN100</t>
  </si>
  <si>
    <t>-141940434</t>
  </si>
  <si>
    <t>35</t>
  </si>
  <si>
    <t>721173401</t>
  </si>
  <si>
    <t>Potrubí kanalizační plastové svodné systém KG DN 100</t>
  </si>
  <si>
    <t>1819979585</t>
  </si>
  <si>
    <t>36</t>
  </si>
  <si>
    <t>721173402</t>
  </si>
  <si>
    <t>Potrubí kanalizační plastové svodné systém KG DN 125</t>
  </si>
  <si>
    <t>-272903227</t>
  </si>
  <si>
    <t>37</t>
  </si>
  <si>
    <t>721173403</t>
  </si>
  <si>
    <t>Potrubí kanalizační plastové svodné systém KG DN 150</t>
  </si>
  <si>
    <t>-835090833</t>
  </si>
  <si>
    <t>38</t>
  </si>
  <si>
    <t>721174024</t>
  </si>
  <si>
    <t>Potrubí kanalizační z PP odpadní systém HT DN 70</t>
  </si>
  <si>
    <t>-912107268</t>
  </si>
  <si>
    <t>39</t>
  </si>
  <si>
    <t>721174025</t>
  </si>
  <si>
    <t>Potrubí kanalizační z PP odpadní systém HT DN 100</t>
  </si>
  <si>
    <t>660409303</t>
  </si>
  <si>
    <t>40</t>
  </si>
  <si>
    <t>721174043</t>
  </si>
  <si>
    <t>Potrubí kanalizační z PP připojovací systém HT DN 50</t>
  </si>
  <si>
    <t>-1915029691</t>
  </si>
  <si>
    <t>41</t>
  </si>
  <si>
    <t>721174045</t>
  </si>
  <si>
    <t>Potrubí kanalizační z PP připojovací systém HT DN 100</t>
  </si>
  <si>
    <t>1107340785</t>
  </si>
  <si>
    <t>42</t>
  </si>
  <si>
    <t>721220801</t>
  </si>
  <si>
    <t>Demontáž uzávěrek zápachových DN 70</t>
  </si>
  <si>
    <t>25930735</t>
  </si>
  <si>
    <t>43</t>
  </si>
  <si>
    <t>286136830</t>
  </si>
  <si>
    <t>potrubí kanalizační tlakové PE100 SDR 11 50 x 4,6 mm</t>
  </si>
  <si>
    <t>-1360719225</t>
  </si>
  <si>
    <t>44</t>
  </si>
  <si>
    <t>721194109</t>
  </si>
  <si>
    <t>Vyvedení a upevnění odpadních výpustek DN 100</t>
  </si>
  <si>
    <t>1011974294</t>
  </si>
  <si>
    <t>45</t>
  </si>
  <si>
    <t>721211421PC1</t>
  </si>
  <si>
    <t>Vpusť balkónová, terasová se svislým odtokem DN 50/75/110 s pevnou izolační přírubou, mřížka nerez 115x115</t>
  </si>
  <si>
    <t>-2006450876</t>
  </si>
  <si>
    <t>46</t>
  </si>
  <si>
    <t>721242116</t>
  </si>
  <si>
    <t>Lapač střešních splavenin z PP se zápachovou klapkou a lapacím košem DN 125</t>
  </si>
  <si>
    <t>1258487153</t>
  </si>
  <si>
    <t>47</t>
  </si>
  <si>
    <t>721290112</t>
  </si>
  <si>
    <t>Zkouška těsnosti potrubí kanalizace vodou do DN 200</t>
  </si>
  <si>
    <t>-467337827</t>
  </si>
  <si>
    <t>48</t>
  </si>
  <si>
    <t>721300912</t>
  </si>
  <si>
    <t>Pročištění odpadů svislých v jednom podlaží do DN 200</t>
  </si>
  <si>
    <t>-628918068</t>
  </si>
  <si>
    <t>49</t>
  </si>
  <si>
    <t>721300962</t>
  </si>
  <si>
    <t>Pročištění zápachových uzávěrek dvojitých klozetových vanových dřezových nebo pisoárových</t>
  </si>
  <si>
    <t>942266760</t>
  </si>
  <si>
    <t>50</t>
  </si>
  <si>
    <t>998721201</t>
  </si>
  <si>
    <t>Přesun hmot procentní pro vnitřní kanalizace v objektech v do 6 m</t>
  </si>
  <si>
    <t>%</t>
  </si>
  <si>
    <t>-1540891574</t>
  </si>
  <si>
    <t>51</t>
  </si>
  <si>
    <t>9987213-1</t>
  </si>
  <si>
    <t>výpomocné práce stavební</t>
  </si>
  <si>
    <t>-1149773172</t>
  </si>
  <si>
    <t>52</t>
  </si>
  <si>
    <t>724149102</t>
  </si>
  <si>
    <t>Montáž čerpadla ponorného o výkonu do 108 l/min bez potrubí a příslušenství</t>
  </si>
  <si>
    <t>-1817366485</t>
  </si>
  <si>
    <t>53</t>
  </si>
  <si>
    <t>426111010PC1</t>
  </si>
  <si>
    <t>čerpadlo ponorné kalové HC8 M s integrovaným hladinovýn spínačem</t>
  </si>
  <si>
    <t>-2121828995</t>
  </si>
  <si>
    <t>54</t>
  </si>
  <si>
    <t>998724101</t>
  </si>
  <si>
    <t>Přesun hmot tonážní pro strojní vybavení v objektech v do 6 m</t>
  </si>
  <si>
    <t>415268137</t>
  </si>
  <si>
    <t>55</t>
  </si>
  <si>
    <t>725110811</t>
  </si>
  <si>
    <t>soubor</t>
  </si>
  <si>
    <t>2046130848</t>
  </si>
  <si>
    <t>56</t>
  </si>
  <si>
    <t>725112001</t>
  </si>
  <si>
    <t>Klozet keramický standardní samostatně stojící s hlubokým splachováním odpad vodorovný</t>
  </si>
  <si>
    <t>262880467</t>
  </si>
  <si>
    <t>57</t>
  </si>
  <si>
    <t>725210821</t>
  </si>
  <si>
    <t>Demontáž umyvadel bez výtokových armatur</t>
  </si>
  <si>
    <t>1468398120</t>
  </si>
  <si>
    <t>58</t>
  </si>
  <si>
    <t>998725-1</t>
  </si>
  <si>
    <t>Výpomocné práce stavební</t>
  </si>
  <si>
    <t>-77183469</t>
  </si>
  <si>
    <t>59</t>
  </si>
  <si>
    <t>998725201</t>
  </si>
  <si>
    <t>Přesun hmot procentní pro zařizovací předměty v objektech v do 6 m</t>
  </si>
  <si>
    <t>-1249088216</t>
  </si>
  <si>
    <t>60</t>
  </si>
  <si>
    <t>771571116</t>
  </si>
  <si>
    <t>Montáž podlah z keramických dlaždic režných hladkých do malty do 25 ks/m2</t>
  </si>
  <si>
    <t>-114904524</t>
  </si>
  <si>
    <t>61</t>
  </si>
  <si>
    <t>597611180</t>
  </si>
  <si>
    <t>dlaždice keramické RAKO - koupelny LUCIE  (barevné) 20 x 20 x 0,8 cm I. j.</t>
  </si>
  <si>
    <t>1599212727</t>
  </si>
  <si>
    <t>PN</t>
  </si>
  <si>
    <t>(1,5*1,0)+(5,70*6,0)</t>
  </si>
  <si>
    <t>Demontáž WC</t>
  </si>
  <si>
    <t xml:space="preserve">Celkové náklady za stavbu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</si>
</sst>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i/>
      <sz val="8"/>
      <color rgb="FF0000FF"/>
      <name val="Trebuchet MS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5" fillId="0" borderId="0" xfId="0" applyFont="1" applyAlignment="1">
      <alignment horizontal="left" vertical="center"/>
    </xf>
    <xf numFmtId="0" fontId="2" fillId="4" borderId="0" xfId="0" applyFont="1" applyFill="1" applyAlignment="1" applyProtection="1">
      <alignment horizontal="left" vertical="center"/>
      <protection locked="0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ill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1" fillId="0" borderId="16" xfId="0" applyFont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21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6" borderId="9" xfId="0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64" fontId="21" fillId="4" borderId="11" xfId="0" applyNumberFormat="1" applyFont="1" applyFill="1" applyBorder="1" applyAlignment="1" applyProtection="1">
      <alignment horizontal="center" vertical="center"/>
      <protection locked="0"/>
    </xf>
    <xf numFmtId="0" fontId="21" fillId="4" borderId="12" xfId="0" applyFont="1" applyFill="1" applyBorder="1" applyAlignment="1" applyProtection="1">
      <alignment horizontal="center" vertical="center"/>
      <protection locked="0"/>
    </xf>
    <xf numFmtId="4" fontId="21" fillId="0" borderId="13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21" fillId="4" borderId="14" xfId="0" applyNumberFormat="1" applyFont="1" applyFill="1" applyBorder="1" applyAlignment="1" applyProtection="1">
      <alignment horizontal="center" vertical="center"/>
      <protection locked="0"/>
    </xf>
    <xf numFmtId="0" fontId="21" fillId="4" borderId="0" xfId="0" applyFont="1" applyFill="1" applyAlignment="1" applyProtection="1">
      <alignment horizontal="center" vertical="center"/>
      <protection locked="0"/>
    </xf>
    <xf numFmtId="4" fontId="21" fillId="0" borderId="15" xfId="0" applyNumberFormat="1" applyFont="1" applyBorder="1" applyAlignment="1">
      <alignment vertical="center"/>
    </xf>
    <xf numFmtId="164" fontId="21" fillId="4" borderId="16" xfId="0" applyNumberFormat="1" applyFont="1" applyFill="1" applyBorder="1" applyAlignment="1" applyProtection="1">
      <alignment horizontal="center" vertical="center"/>
      <protection locked="0"/>
    </xf>
    <xf numFmtId="0" fontId="21" fillId="4" borderId="17" xfId="0" applyFont="1" applyFill="1" applyBorder="1" applyAlignment="1" applyProtection="1">
      <alignment horizontal="center" vertical="center"/>
      <protection locked="0"/>
    </xf>
    <xf numFmtId="4" fontId="21" fillId="0" borderId="18" xfId="0" applyNumberFormat="1" applyFont="1" applyBorder="1" applyAlignment="1">
      <alignment vertical="center"/>
    </xf>
    <xf numFmtId="0" fontId="24" fillId="6" borderId="0" xfId="0" applyFont="1" applyFill="1" applyAlignment="1">
      <alignment horizontal="left" vertical="center"/>
    </xf>
    <xf numFmtId="0" fontId="0" fillId="6" borderId="0" xfId="0" applyFill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21" fillId="0" borderId="15" xfId="0" applyFont="1" applyBorder="1" applyAlignment="1">
      <alignment horizontal="center" vertical="center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16" xfId="0" applyBorder="1" applyAlignment="1">
      <alignment vertical="center"/>
    </xf>
    <xf numFmtId="0" fontId="21" fillId="0" borderId="1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7" fillId="0" borderId="4" xfId="0" applyFont="1" applyBorder="1"/>
    <xf numFmtId="0" fontId="5" fillId="0" borderId="0" xfId="0" applyFont="1" applyAlignment="1">
      <alignment horizontal="left"/>
    </xf>
    <xf numFmtId="0" fontId="7" fillId="0" borderId="5" xfId="0" applyFont="1" applyBorder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0" fontId="0" fillId="0" borderId="25" xfId="0" applyBorder="1" applyAlignment="1">
      <alignment horizontal="center" vertical="center"/>
    </xf>
    <xf numFmtId="49" fontId="0" fillId="0" borderId="25" xfId="0" applyNumberFormat="1" applyBorder="1" applyAlignment="1">
      <alignment horizontal="left" vertical="center" wrapText="1"/>
    </xf>
    <xf numFmtId="0" fontId="0" fillId="0" borderId="25" xfId="0" applyBorder="1" applyAlignment="1">
      <alignment horizontal="center" vertical="center" wrapText="1"/>
    </xf>
    <xf numFmtId="167" fontId="0" fillId="0" borderId="25" xfId="0" applyNumberFormat="1" applyBorder="1" applyAlignment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167" fontId="8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167" fontId="9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3" fillId="0" borderId="25" xfId="0" applyFont="1" applyBorder="1" applyAlignment="1">
      <alignment horizontal="center" vertical="center"/>
    </xf>
    <xf numFmtId="49" fontId="33" fillId="0" borderId="25" xfId="0" applyNumberFormat="1" applyFont="1" applyBorder="1" applyAlignment="1">
      <alignment horizontal="left" vertical="center" wrapText="1"/>
    </xf>
    <xf numFmtId="0" fontId="33" fillId="0" borderId="25" xfId="0" applyFont="1" applyBorder="1" applyAlignment="1">
      <alignment horizontal="center" vertical="center" wrapText="1"/>
    </xf>
    <xf numFmtId="167" fontId="33" fillId="0" borderId="25" xfId="0" applyNumberFormat="1" applyFont="1" applyBorder="1" applyAlignment="1">
      <alignment vertical="center"/>
    </xf>
    <xf numFmtId="167" fontId="0" fillId="4" borderId="25" xfId="0" applyNumberForma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/>
    </xf>
    <xf numFmtId="0" fontId="0" fillId="0" borderId="0" xfId="0"/>
    <xf numFmtId="0" fontId="13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vertical="center"/>
    </xf>
    <xf numFmtId="4" fontId="19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164" fontId="1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24" fillId="0" borderId="0" xfId="0" applyNumberFormat="1" applyFont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0" fillId="5" borderId="10" xfId="0" applyFill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0" fillId="6" borderId="10" xfId="0" applyFill="1" applyBorder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6" fillId="0" borderId="0" xfId="0" applyNumberFormat="1" applyFont="1" applyAlignment="1">
      <alignment vertical="center"/>
    </xf>
    <xf numFmtId="0" fontId="6" fillId="4" borderId="0" xfId="0" applyFont="1" applyFill="1" applyAlignment="1" applyProtection="1">
      <alignment horizontal="left" vertical="center"/>
      <protection locked="0"/>
    </xf>
    <xf numFmtId="4" fontId="6" fillId="4" borderId="0" xfId="0" applyNumberFormat="1" applyFont="1" applyFill="1" applyAlignment="1" applyProtection="1">
      <alignment vertical="center"/>
      <protection locked="0"/>
    </xf>
    <xf numFmtId="4" fontId="24" fillId="6" borderId="0" xfId="0" applyNumberFormat="1" applyFont="1" applyFill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4" xfId="0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165" fontId="2" fillId="4" borderId="0" xfId="0" applyNumberFormat="1" applyFont="1" applyFill="1" applyAlignment="1" applyProtection="1">
      <alignment horizontal="left" vertical="center"/>
      <protection locked="0"/>
    </xf>
    <xf numFmtId="0" fontId="2" fillId="4" borderId="0" xfId="0" applyFont="1" applyFill="1" applyAlignment="1" applyProtection="1">
      <alignment horizontal="left" vertical="center"/>
      <protection locked="0"/>
    </xf>
    <xf numFmtId="4" fontId="19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6" borderId="0" xfId="0" applyFont="1" applyFill="1" applyAlignment="1">
      <alignment horizontal="center" vertical="center"/>
    </xf>
    <xf numFmtId="0" fontId="0" fillId="6" borderId="0" xfId="0" applyFill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" fontId="5" fillId="0" borderId="0" xfId="0" applyNumberFormat="1" applyFont="1"/>
    <xf numFmtId="0" fontId="8" fillId="0" borderId="12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6" borderId="23" xfId="0" applyFill="1" applyBorder="1" applyAlignment="1">
      <alignment horizontal="center" vertical="center" wrapText="1"/>
    </xf>
    <xf numFmtId="0" fontId="29" fillId="6" borderId="23" xfId="0" applyFont="1" applyFill="1" applyBorder="1" applyAlignment="1">
      <alignment horizontal="center" vertical="center" wrapText="1"/>
    </xf>
    <xf numFmtId="0" fontId="0" fillId="6" borderId="24" xfId="0" applyFill="1" applyBorder="1" applyAlignment="1">
      <alignment horizontal="center" vertical="center" wrapText="1"/>
    </xf>
    <xf numFmtId="0" fontId="0" fillId="0" borderId="25" xfId="0" applyBorder="1" applyAlignment="1">
      <alignment horizontal="left" vertical="center" wrapText="1"/>
    </xf>
    <xf numFmtId="0" fontId="0" fillId="0" borderId="25" xfId="0" applyBorder="1" applyAlignment="1">
      <alignment vertical="center"/>
    </xf>
    <xf numFmtId="4" fontId="0" fillId="4" borderId="25" xfId="0" applyNumberFormat="1" applyFill="1" applyBorder="1" applyAlignment="1" applyProtection="1">
      <alignment vertical="center"/>
      <protection locked="0"/>
    </xf>
    <xf numFmtId="4" fontId="0" fillId="0" borderId="25" xfId="0" applyNumberForma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33" fillId="0" borderId="25" xfId="0" applyFont="1" applyBorder="1" applyAlignment="1">
      <alignment horizontal="left" vertical="center" wrapText="1"/>
    </xf>
    <xf numFmtId="0" fontId="33" fillId="0" borderId="25" xfId="0" applyFont="1" applyBorder="1" applyAlignment="1">
      <alignment vertical="center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33" fillId="0" borderId="25" xfId="0" applyNumberFormat="1" applyFont="1" applyBorder="1" applyAlignment="1">
      <alignment vertical="center"/>
    </xf>
    <xf numFmtId="4" fontId="6" fillId="0" borderId="23" xfId="0" applyNumberFormat="1" applyFont="1" applyBorder="1"/>
    <xf numFmtId="4" fontId="6" fillId="0" borderId="23" xfId="0" applyNumberFormat="1" applyFont="1" applyBorder="1" applyAlignment="1">
      <alignment vertical="center"/>
    </xf>
    <xf numFmtId="4" fontId="6" fillId="0" borderId="17" xfId="0" applyNumberFormat="1" applyFont="1" applyBorder="1"/>
    <xf numFmtId="4" fontId="6" fillId="0" borderId="17" xfId="0" applyNumberFormat="1" applyFont="1" applyBorder="1" applyAlignment="1">
      <alignment vertical="center"/>
    </xf>
    <xf numFmtId="4" fontId="5" fillId="0" borderId="12" xfId="0" applyNumberFormat="1" applyFont="1" applyBorder="1"/>
    <xf numFmtId="4" fontId="5" fillId="0" borderId="12" xfId="0" applyNumberFormat="1" applyFont="1" applyBorder="1" applyAlignment="1">
      <alignment vertical="center"/>
    </xf>
    <xf numFmtId="0" fontId="0" fillId="2" borderId="0" xfId="0" applyFill="1"/>
    <xf numFmtId="4" fontId="24" fillId="0" borderId="12" xfId="0" applyNumberFormat="1" applyFont="1" applyBorder="1"/>
    <xf numFmtId="4" fontId="3" fillId="0" borderId="12" xfId="0" applyNumberFormat="1" applyFont="1" applyBorder="1" applyAlignment="1">
      <alignment vertical="center"/>
    </xf>
    <xf numFmtId="4" fontId="6" fillId="0" borderId="0" xfId="0" applyNumberFormat="1" applyFont="1"/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97"/>
  <sheetViews>
    <sheetView showGridLines="0" tabSelected="1" workbookViewId="0">
      <pane ySplit="1" topLeftCell="A2" activePane="bottomLeft" state="frozen"/>
      <selection pane="bottomLeft" activeCell="S55" sqref="S55"/>
    </sheetView>
  </sheetViews>
  <sheetFormatPr defaultRowHeight="13.5" x14ac:dyDescent="0.3"/>
  <cols>
    <col min="1" max="1" width="0.16406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" hidden="1" customHeight="1" x14ac:dyDescent="0.3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2" t="s">
        <v>2</v>
      </c>
      <c r="BB1" s="12" t="s">
        <v>3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5" t="s">
        <v>4</v>
      </c>
      <c r="BU1" s="15" t="s">
        <v>4</v>
      </c>
    </row>
    <row r="2" spans="1:73" ht="36.75" hidden="1" customHeight="1" x14ac:dyDescent="0.3">
      <c r="C2" s="165" t="s">
        <v>5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R2" s="196" t="s">
        <v>6</v>
      </c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S2" s="16" t="s">
        <v>7</v>
      </c>
      <c r="BT2" s="16" t="s">
        <v>8</v>
      </c>
    </row>
    <row r="3" spans="1:73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7</v>
      </c>
      <c r="BT3" s="16" t="s">
        <v>9</v>
      </c>
    </row>
    <row r="4" spans="1:73" ht="36.950000000000003" customHeight="1" x14ac:dyDescent="0.3">
      <c r="B4" s="20"/>
      <c r="C4" s="167" t="s">
        <v>10</v>
      </c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21"/>
      <c r="AS4" s="22" t="s">
        <v>11</v>
      </c>
      <c r="BE4" s="23" t="s">
        <v>12</v>
      </c>
      <c r="BS4" s="16" t="s">
        <v>13</v>
      </c>
    </row>
    <row r="5" spans="1:73" ht="14.45" customHeight="1" x14ac:dyDescent="0.3">
      <c r="B5" s="20"/>
      <c r="D5" s="24" t="s">
        <v>14</v>
      </c>
      <c r="K5" s="171" t="s">
        <v>15</v>
      </c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Q5" s="21"/>
      <c r="BE5" s="168" t="s">
        <v>16</v>
      </c>
      <c r="BS5" s="16" t="s">
        <v>7</v>
      </c>
    </row>
    <row r="6" spans="1:73" ht="36.950000000000003" customHeight="1" x14ac:dyDescent="0.3">
      <c r="B6" s="20"/>
      <c r="D6" s="26" t="s">
        <v>17</v>
      </c>
      <c r="K6" s="172" t="s">
        <v>18</v>
      </c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Q6" s="21"/>
      <c r="BE6" s="166"/>
      <c r="BS6" s="16" t="s">
        <v>19</v>
      </c>
    </row>
    <row r="7" spans="1:73" ht="14.45" customHeight="1" x14ac:dyDescent="0.3">
      <c r="B7" s="20"/>
      <c r="D7" s="27" t="s">
        <v>20</v>
      </c>
      <c r="K7" s="25" t="s">
        <v>21</v>
      </c>
      <c r="AK7" s="27" t="s">
        <v>22</v>
      </c>
      <c r="AN7" s="25" t="s">
        <v>21</v>
      </c>
      <c r="AQ7" s="21"/>
      <c r="BE7" s="166"/>
      <c r="BS7" s="16" t="s">
        <v>23</v>
      </c>
    </row>
    <row r="8" spans="1:73" ht="14.45" customHeight="1" x14ac:dyDescent="0.3">
      <c r="B8" s="20"/>
      <c r="D8" s="27" t="s">
        <v>24</v>
      </c>
      <c r="K8" s="25" t="s">
        <v>25</v>
      </c>
      <c r="AK8" s="27" t="s">
        <v>26</v>
      </c>
      <c r="AN8" s="28" t="s">
        <v>27</v>
      </c>
      <c r="AQ8" s="21"/>
      <c r="BE8" s="166"/>
      <c r="BS8" s="16" t="s">
        <v>28</v>
      </c>
    </row>
    <row r="9" spans="1:73" ht="14.45" customHeight="1" x14ac:dyDescent="0.3">
      <c r="B9" s="20"/>
      <c r="AQ9" s="21"/>
      <c r="BE9" s="166"/>
      <c r="BS9" s="16" t="s">
        <v>29</v>
      </c>
    </row>
    <row r="10" spans="1:73" ht="14.45" customHeight="1" x14ac:dyDescent="0.3">
      <c r="B10" s="20"/>
      <c r="D10" s="27" t="s">
        <v>30</v>
      </c>
      <c r="AK10" s="27" t="s">
        <v>31</v>
      </c>
      <c r="AN10" s="25" t="s">
        <v>21</v>
      </c>
      <c r="AQ10" s="21"/>
      <c r="BE10" s="166"/>
      <c r="BS10" s="16" t="s">
        <v>19</v>
      </c>
    </row>
    <row r="11" spans="1:73" ht="18.399999999999999" customHeight="1" x14ac:dyDescent="0.3">
      <c r="B11" s="20"/>
      <c r="E11" s="25" t="s">
        <v>32</v>
      </c>
      <c r="AK11" s="27" t="s">
        <v>33</v>
      </c>
      <c r="AN11" s="25" t="s">
        <v>21</v>
      </c>
      <c r="AQ11" s="21"/>
      <c r="BE11" s="166"/>
      <c r="BS11" s="16" t="s">
        <v>19</v>
      </c>
    </row>
    <row r="12" spans="1:73" ht="6.95" customHeight="1" x14ac:dyDescent="0.3">
      <c r="B12" s="20"/>
      <c r="AQ12" s="21"/>
      <c r="BE12" s="166"/>
      <c r="BS12" s="16" t="s">
        <v>19</v>
      </c>
    </row>
    <row r="13" spans="1:73" ht="14.45" customHeight="1" x14ac:dyDescent="0.3">
      <c r="B13" s="20"/>
      <c r="D13" s="27" t="s">
        <v>34</v>
      </c>
      <c r="AK13" s="27" t="s">
        <v>31</v>
      </c>
      <c r="AN13" s="29" t="s">
        <v>35</v>
      </c>
      <c r="AQ13" s="21"/>
      <c r="BE13" s="166"/>
      <c r="BS13" s="16" t="s">
        <v>19</v>
      </c>
    </row>
    <row r="14" spans="1:73" ht="15" x14ac:dyDescent="0.3">
      <c r="B14" s="20"/>
      <c r="E14" s="173" t="s">
        <v>35</v>
      </c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27" t="s">
        <v>33</v>
      </c>
      <c r="AN14" s="29" t="s">
        <v>35</v>
      </c>
      <c r="AQ14" s="21"/>
      <c r="BE14" s="166"/>
      <c r="BS14" s="16" t="s">
        <v>19</v>
      </c>
    </row>
    <row r="15" spans="1:73" ht="6.95" customHeight="1" x14ac:dyDescent="0.3">
      <c r="B15" s="20"/>
      <c r="AQ15" s="21"/>
      <c r="BE15" s="166"/>
      <c r="BS15" s="16" t="s">
        <v>4</v>
      </c>
    </row>
    <row r="16" spans="1:73" ht="14.45" customHeight="1" x14ac:dyDescent="0.3">
      <c r="B16" s="20"/>
      <c r="D16" s="27" t="s">
        <v>36</v>
      </c>
      <c r="AK16" s="27" t="s">
        <v>31</v>
      </c>
      <c r="AN16" s="25" t="s">
        <v>21</v>
      </c>
      <c r="AQ16" s="21"/>
      <c r="BE16" s="166"/>
      <c r="BS16" s="16" t="s">
        <v>4</v>
      </c>
    </row>
    <row r="17" spans="2:71" ht="18.399999999999999" customHeight="1" x14ac:dyDescent="0.3">
      <c r="B17" s="20"/>
      <c r="E17" s="25" t="s">
        <v>32</v>
      </c>
      <c r="AK17" s="27" t="s">
        <v>33</v>
      </c>
      <c r="AN17" s="25" t="s">
        <v>21</v>
      </c>
      <c r="AQ17" s="21"/>
      <c r="BE17" s="166"/>
      <c r="BS17" s="16" t="s">
        <v>37</v>
      </c>
    </row>
    <row r="18" spans="2:71" ht="6.95" customHeight="1" x14ac:dyDescent="0.3">
      <c r="B18" s="20"/>
      <c r="AQ18" s="21"/>
      <c r="BE18" s="166"/>
      <c r="BS18" s="16" t="s">
        <v>7</v>
      </c>
    </row>
    <row r="19" spans="2:71" ht="14.45" customHeight="1" x14ac:dyDescent="0.3">
      <c r="B19" s="20"/>
      <c r="D19" s="27" t="s">
        <v>38</v>
      </c>
      <c r="AK19" s="27" t="s">
        <v>31</v>
      </c>
      <c r="AN19" s="25" t="s">
        <v>21</v>
      </c>
      <c r="AQ19" s="21"/>
      <c r="BE19" s="166"/>
      <c r="BS19" s="16" t="s">
        <v>7</v>
      </c>
    </row>
    <row r="20" spans="2:71" ht="18.399999999999999" customHeight="1" x14ac:dyDescent="0.3">
      <c r="B20" s="20"/>
      <c r="E20" s="25" t="s">
        <v>32</v>
      </c>
      <c r="AK20" s="27" t="s">
        <v>33</v>
      </c>
      <c r="AN20" s="25" t="s">
        <v>21</v>
      </c>
      <c r="AQ20" s="21"/>
      <c r="BE20" s="166"/>
    </row>
    <row r="21" spans="2:71" ht="6.95" customHeight="1" x14ac:dyDescent="0.3">
      <c r="B21" s="20"/>
      <c r="AQ21" s="21"/>
      <c r="BE21" s="166"/>
    </row>
    <row r="22" spans="2:71" ht="15" x14ac:dyDescent="0.3">
      <c r="B22" s="20"/>
      <c r="D22" s="27" t="s">
        <v>39</v>
      </c>
      <c r="AQ22" s="21"/>
      <c r="BE22" s="166"/>
    </row>
    <row r="23" spans="2:71" ht="22.5" customHeight="1" x14ac:dyDescent="0.3">
      <c r="B23" s="20"/>
      <c r="E23" s="174" t="s">
        <v>21</v>
      </c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6"/>
      <c r="AJ23" s="166"/>
      <c r="AK23" s="166"/>
      <c r="AL23" s="166"/>
      <c r="AM23" s="166"/>
      <c r="AN23" s="166"/>
      <c r="AQ23" s="21"/>
      <c r="BE23" s="166"/>
    </row>
    <row r="24" spans="2:71" ht="6.95" customHeight="1" x14ac:dyDescent="0.3">
      <c r="B24" s="20"/>
      <c r="AQ24" s="21"/>
      <c r="BE24" s="166"/>
    </row>
    <row r="25" spans="2:71" ht="6.95" customHeight="1" x14ac:dyDescent="0.3">
      <c r="B25" s="2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Q25" s="21"/>
      <c r="BE25" s="166"/>
    </row>
    <row r="26" spans="2:71" ht="14.45" customHeight="1" x14ac:dyDescent="0.3">
      <c r="B26" s="20"/>
      <c r="D26" s="31" t="s">
        <v>40</v>
      </c>
      <c r="AK26" s="175">
        <f>ROUND(AG87,2)</f>
        <v>0</v>
      </c>
      <c r="AL26" s="166"/>
      <c r="AM26" s="166"/>
      <c r="AN26" s="166"/>
      <c r="AO26" s="166"/>
      <c r="AQ26" s="21"/>
      <c r="BE26" s="166"/>
    </row>
    <row r="27" spans="2:71" ht="14.45" customHeight="1" x14ac:dyDescent="0.3">
      <c r="B27" s="20"/>
      <c r="D27" s="31" t="s">
        <v>41</v>
      </c>
      <c r="AK27" s="175">
        <f>ROUND(AG90,2)</f>
        <v>0</v>
      </c>
      <c r="AL27" s="166"/>
      <c r="AM27" s="166"/>
      <c r="AN27" s="166"/>
      <c r="AO27" s="166"/>
      <c r="AQ27" s="21"/>
      <c r="BE27" s="166"/>
    </row>
    <row r="28" spans="2:71" s="1" customFormat="1" ht="6.95" customHeight="1" x14ac:dyDescent="0.3">
      <c r="B28" s="32"/>
      <c r="AQ28" s="33"/>
      <c r="BE28" s="169"/>
    </row>
    <row r="29" spans="2:71" s="1" customFormat="1" ht="25.9" customHeight="1" x14ac:dyDescent="0.3">
      <c r="B29" s="32"/>
      <c r="D29" s="34" t="s">
        <v>42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76">
        <f>ROUND(AK26+AK27,2)</f>
        <v>0</v>
      </c>
      <c r="AL29" s="177"/>
      <c r="AM29" s="177"/>
      <c r="AN29" s="177"/>
      <c r="AO29" s="177"/>
      <c r="AQ29" s="33"/>
      <c r="BE29" s="169"/>
    </row>
    <row r="30" spans="2:71" s="1" customFormat="1" ht="6.95" customHeight="1" x14ac:dyDescent="0.3">
      <c r="B30" s="32"/>
      <c r="AQ30" s="33"/>
      <c r="BE30" s="169"/>
    </row>
    <row r="31" spans="2:71" s="2" customFormat="1" ht="14.45" customHeight="1" x14ac:dyDescent="0.3">
      <c r="B31" s="36"/>
      <c r="D31" s="37" t="s">
        <v>43</v>
      </c>
      <c r="F31" s="37" t="s">
        <v>44</v>
      </c>
      <c r="L31" s="178">
        <v>0.21</v>
      </c>
      <c r="M31" s="170"/>
      <c r="N31" s="170"/>
      <c r="O31" s="170"/>
      <c r="T31" s="39" t="s">
        <v>45</v>
      </c>
      <c r="W31" s="179">
        <f>ROUND(AZ87+SUM(CD91:CD95),2)</f>
        <v>0</v>
      </c>
      <c r="X31" s="170"/>
      <c r="Y31" s="170"/>
      <c r="Z31" s="170"/>
      <c r="AA31" s="170"/>
      <c r="AB31" s="170"/>
      <c r="AC31" s="170"/>
      <c r="AD31" s="170"/>
      <c r="AE31" s="170"/>
      <c r="AK31" s="179">
        <f>ROUND(AV87+SUM(BY91:BY95),2)</f>
        <v>0</v>
      </c>
      <c r="AL31" s="170"/>
      <c r="AM31" s="170"/>
      <c r="AN31" s="170"/>
      <c r="AO31" s="170"/>
      <c r="AQ31" s="40"/>
      <c r="BE31" s="170"/>
    </row>
    <row r="32" spans="2:71" s="2" customFormat="1" ht="14.45" customHeight="1" x14ac:dyDescent="0.3">
      <c r="B32" s="36"/>
      <c r="F32" s="37" t="s">
        <v>46</v>
      </c>
      <c r="L32" s="178">
        <v>0.15</v>
      </c>
      <c r="M32" s="170"/>
      <c r="N32" s="170"/>
      <c r="O32" s="170"/>
      <c r="T32" s="39" t="s">
        <v>45</v>
      </c>
      <c r="W32" s="179">
        <f>ROUND(BA87+SUM(CE91:CE95),2)</f>
        <v>0</v>
      </c>
      <c r="X32" s="170"/>
      <c r="Y32" s="170"/>
      <c r="Z32" s="170"/>
      <c r="AA32" s="170"/>
      <c r="AB32" s="170"/>
      <c r="AC32" s="170"/>
      <c r="AD32" s="170"/>
      <c r="AE32" s="170"/>
      <c r="AK32" s="179">
        <f>ROUND(AW87+SUM(BZ91:BZ95),2)</f>
        <v>0</v>
      </c>
      <c r="AL32" s="170"/>
      <c r="AM32" s="170"/>
      <c r="AN32" s="170"/>
      <c r="AO32" s="170"/>
      <c r="AQ32" s="40"/>
      <c r="BE32" s="170"/>
    </row>
    <row r="33" spans="2:57" s="2" customFormat="1" ht="14.45" hidden="1" customHeight="1" x14ac:dyDescent="0.3">
      <c r="B33" s="36"/>
      <c r="F33" s="37" t="s">
        <v>47</v>
      </c>
      <c r="L33" s="178">
        <v>0.21</v>
      </c>
      <c r="M33" s="170"/>
      <c r="N33" s="170"/>
      <c r="O33" s="170"/>
      <c r="T33" s="39" t="s">
        <v>45</v>
      </c>
      <c r="W33" s="179">
        <f>ROUND(BB87+SUM(CF91:CF95),2)</f>
        <v>0</v>
      </c>
      <c r="X33" s="170"/>
      <c r="Y33" s="170"/>
      <c r="Z33" s="170"/>
      <c r="AA33" s="170"/>
      <c r="AB33" s="170"/>
      <c r="AC33" s="170"/>
      <c r="AD33" s="170"/>
      <c r="AE33" s="170"/>
      <c r="AK33" s="179">
        <v>0</v>
      </c>
      <c r="AL33" s="170"/>
      <c r="AM33" s="170"/>
      <c r="AN33" s="170"/>
      <c r="AO33" s="170"/>
      <c r="AQ33" s="40"/>
      <c r="BE33" s="170"/>
    </row>
    <row r="34" spans="2:57" s="2" customFormat="1" ht="14.45" hidden="1" customHeight="1" x14ac:dyDescent="0.3">
      <c r="B34" s="36"/>
      <c r="F34" s="37" t="s">
        <v>48</v>
      </c>
      <c r="L34" s="178">
        <v>0.15</v>
      </c>
      <c r="M34" s="170"/>
      <c r="N34" s="170"/>
      <c r="O34" s="170"/>
      <c r="T34" s="39" t="s">
        <v>45</v>
      </c>
      <c r="W34" s="179">
        <f>ROUND(BC87+SUM(CG91:CG95),2)</f>
        <v>0</v>
      </c>
      <c r="X34" s="170"/>
      <c r="Y34" s="170"/>
      <c r="Z34" s="170"/>
      <c r="AA34" s="170"/>
      <c r="AB34" s="170"/>
      <c r="AC34" s="170"/>
      <c r="AD34" s="170"/>
      <c r="AE34" s="170"/>
      <c r="AK34" s="179">
        <v>0</v>
      </c>
      <c r="AL34" s="170"/>
      <c r="AM34" s="170"/>
      <c r="AN34" s="170"/>
      <c r="AO34" s="170"/>
      <c r="AQ34" s="40"/>
      <c r="BE34" s="170"/>
    </row>
    <row r="35" spans="2:57" s="2" customFormat="1" ht="14.45" hidden="1" customHeight="1" x14ac:dyDescent="0.3">
      <c r="B35" s="36"/>
      <c r="F35" s="37" t="s">
        <v>49</v>
      </c>
      <c r="L35" s="178">
        <v>0</v>
      </c>
      <c r="M35" s="170"/>
      <c r="N35" s="170"/>
      <c r="O35" s="170"/>
      <c r="T35" s="39" t="s">
        <v>45</v>
      </c>
      <c r="W35" s="179">
        <f>ROUND(BD87+SUM(CH91:CH95),2)</f>
        <v>0</v>
      </c>
      <c r="X35" s="170"/>
      <c r="Y35" s="170"/>
      <c r="Z35" s="170"/>
      <c r="AA35" s="170"/>
      <c r="AB35" s="170"/>
      <c r="AC35" s="170"/>
      <c r="AD35" s="170"/>
      <c r="AE35" s="170"/>
      <c r="AK35" s="179">
        <v>0</v>
      </c>
      <c r="AL35" s="170"/>
      <c r="AM35" s="170"/>
      <c r="AN35" s="170"/>
      <c r="AO35" s="170"/>
      <c r="AQ35" s="40"/>
    </row>
    <row r="36" spans="2:57" s="1" customFormat="1" ht="6.95" customHeight="1" x14ac:dyDescent="0.3">
      <c r="B36" s="32"/>
      <c r="AQ36" s="33"/>
    </row>
    <row r="37" spans="2:57" s="1" customFormat="1" ht="25.9" customHeight="1" x14ac:dyDescent="0.3">
      <c r="B37" s="32"/>
      <c r="C37" s="41"/>
      <c r="D37" s="42" t="s">
        <v>50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51</v>
      </c>
      <c r="U37" s="43"/>
      <c r="V37" s="43"/>
      <c r="W37" s="43"/>
      <c r="X37" s="203" t="s">
        <v>52</v>
      </c>
      <c r="Y37" s="182"/>
      <c r="Z37" s="182"/>
      <c r="AA37" s="182"/>
      <c r="AB37" s="182"/>
      <c r="AC37" s="43"/>
      <c r="AD37" s="43"/>
      <c r="AE37" s="43"/>
      <c r="AF37" s="43"/>
      <c r="AG37" s="43"/>
      <c r="AH37" s="43"/>
      <c r="AI37" s="43"/>
      <c r="AJ37" s="43"/>
      <c r="AK37" s="181">
        <f>SUM(AK29:AK35)</f>
        <v>0</v>
      </c>
      <c r="AL37" s="182"/>
      <c r="AM37" s="182"/>
      <c r="AN37" s="182"/>
      <c r="AO37" s="183"/>
      <c r="AP37" s="41"/>
      <c r="AQ37" s="33"/>
    </row>
    <row r="38" spans="2:57" s="1" customFormat="1" ht="14.45" customHeight="1" x14ac:dyDescent="0.3">
      <c r="B38" s="32"/>
      <c r="AQ38" s="33"/>
    </row>
    <row r="39" spans="2:57" x14ac:dyDescent="0.3">
      <c r="B39" s="20"/>
      <c r="AQ39" s="21"/>
    </row>
    <row r="40" spans="2:57" x14ac:dyDescent="0.3">
      <c r="B40" s="20"/>
      <c r="AQ40" s="21"/>
    </row>
    <row r="41" spans="2:57" x14ac:dyDescent="0.3">
      <c r="B41" s="20"/>
      <c r="AQ41" s="21"/>
    </row>
    <row r="42" spans="2:57" x14ac:dyDescent="0.3">
      <c r="B42" s="20"/>
      <c r="AQ42" s="21"/>
    </row>
    <row r="43" spans="2:57" x14ac:dyDescent="0.3">
      <c r="B43" s="20"/>
      <c r="AQ43" s="21"/>
    </row>
    <row r="44" spans="2:57" x14ac:dyDescent="0.3">
      <c r="B44" s="20"/>
      <c r="AQ44" s="21"/>
    </row>
    <row r="45" spans="2:57" x14ac:dyDescent="0.3">
      <c r="B45" s="20"/>
      <c r="AQ45" s="21"/>
    </row>
    <row r="46" spans="2:57" x14ac:dyDescent="0.3">
      <c r="B46" s="20"/>
      <c r="AQ46" s="21"/>
    </row>
    <row r="47" spans="2:57" x14ac:dyDescent="0.3">
      <c r="B47" s="20"/>
      <c r="AQ47" s="21"/>
    </row>
    <row r="48" spans="2:57" x14ac:dyDescent="0.3">
      <c r="B48" s="20"/>
      <c r="AQ48" s="21"/>
    </row>
    <row r="49" spans="2:43" s="1" customFormat="1" ht="15" x14ac:dyDescent="0.3">
      <c r="B49" s="32"/>
      <c r="D49" s="45" t="s">
        <v>53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C49" s="45" t="s">
        <v>54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Q49" s="33"/>
    </row>
    <row r="50" spans="2:43" x14ac:dyDescent="0.3">
      <c r="B50" s="20"/>
      <c r="D50" s="48"/>
      <c r="Z50" s="49"/>
      <c r="AC50" s="48"/>
      <c r="AO50" s="49"/>
      <c r="AQ50" s="21"/>
    </row>
    <row r="51" spans="2:43" x14ac:dyDescent="0.3">
      <c r="B51" s="20"/>
      <c r="D51" s="48"/>
      <c r="Z51" s="49"/>
      <c r="AC51" s="48"/>
      <c r="AO51" s="49"/>
      <c r="AQ51" s="21"/>
    </row>
    <row r="52" spans="2:43" x14ac:dyDescent="0.3">
      <c r="B52" s="20"/>
      <c r="D52" s="48"/>
      <c r="Z52" s="49"/>
      <c r="AC52" s="48"/>
      <c r="AO52" s="49"/>
      <c r="AQ52" s="21"/>
    </row>
    <row r="53" spans="2:43" x14ac:dyDescent="0.3">
      <c r="B53" s="20"/>
      <c r="D53" s="48"/>
      <c r="Z53" s="49"/>
      <c r="AC53" s="48"/>
      <c r="AO53" s="49"/>
      <c r="AQ53" s="21"/>
    </row>
    <row r="54" spans="2:43" x14ac:dyDescent="0.3">
      <c r="B54" s="20"/>
      <c r="D54" s="48"/>
      <c r="Z54" s="49"/>
      <c r="AC54" s="48"/>
      <c r="AO54" s="49"/>
      <c r="AQ54" s="21"/>
    </row>
    <row r="55" spans="2:43" x14ac:dyDescent="0.3">
      <c r="B55" s="20"/>
      <c r="D55" s="48"/>
      <c r="Z55" s="49"/>
      <c r="AC55" s="48"/>
      <c r="AO55" s="49"/>
      <c r="AQ55" s="21"/>
    </row>
    <row r="56" spans="2:43" x14ac:dyDescent="0.3">
      <c r="B56" s="20"/>
      <c r="D56" s="48"/>
      <c r="Z56" s="49"/>
      <c r="AC56" s="48"/>
      <c r="AO56" s="49"/>
      <c r="AQ56" s="21"/>
    </row>
    <row r="57" spans="2:43" x14ac:dyDescent="0.3">
      <c r="B57" s="20"/>
      <c r="D57" s="48"/>
      <c r="Z57" s="49"/>
      <c r="AC57" s="48"/>
      <c r="AO57" s="49"/>
      <c r="AQ57" s="21"/>
    </row>
    <row r="58" spans="2:43" s="1" customFormat="1" ht="15" x14ac:dyDescent="0.3">
      <c r="B58" s="32"/>
      <c r="D58" s="50" t="s">
        <v>55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56</v>
      </c>
      <c r="S58" s="51"/>
      <c r="T58" s="51"/>
      <c r="U58" s="51"/>
      <c r="V58" s="51"/>
      <c r="W58" s="51"/>
      <c r="X58" s="51"/>
      <c r="Y58" s="51"/>
      <c r="Z58" s="53"/>
      <c r="AC58" s="50" t="s">
        <v>55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56</v>
      </c>
      <c r="AN58" s="51"/>
      <c r="AO58" s="53"/>
      <c r="AQ58" s="33"/>
    </row>
    <row r="59" spans="2:43" x14ac:dyDescent="0.3">
      <c r="B59" s="20"/>
      <c r="AQ59" s="21"/>
    </row>
    <row r="60" spans="2:43" s="1" customFormat="1" ht="15" x14ac:dyDescent="0.3">
      <c r="B60" s="32"/>
      <c r="D60" s="45" t="s">
        <v>57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C60" s="45" t="s">
        <v>58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Q60" s="33"/>
    </row>
    <row r="61" spans="2:43" x14ac:dyDescent="0.3">
      <c r="B61" s="20"/>
      <c r="D61" s="48"/>
      <c r="Z61" s="49"/>
      <c r="AC61" s="48"/>
      <c r="AO61" s="49"/>
      <c r="AQ61" s="21"/>
    </row>
    <row r="62" spans="2:43" x14ac:dyDescent="0.3">
      <c r="B62" s="20"/>
      <c r="D62" s="48"/>
      <c r="Z62" s="49"/>
      <c r="AC62" s="48"/>
      <c r="AO62" s="49"/>
      <c r="AQ62" s="21"/>
    </row>
    <row r="63" spans="2:43" x14ac:dyDescent="0.3">
      <c r="B63" s="20"/>
      <c r="D63" s="48"/>
      <c r="Z63" s="49"/>
      <c r="AC63" s="48"/>
      <c r="AO63" s="49"/>
      <c r="AQ63" s="21"/>
    </row>
    <row r="64" spans="2:43" x14ac:dyDescent="0.3">
      <c r="B64" s="20"/>
      <c r="D64" s="48"/>
      <c r="Z64" s="49"/>
      <c r="AC64" s="48"/>
      <c r="AO64" s="49"/>
      <c r="AQ64" s="21"/>
    </row>
    <row r="65" spans="2:43" x14ac:dyDescent="0.3">
      <c r="B65" s="20"/>
      <c r="D65" s="48"/>
      <c r="Z65" s="49"/>
      <c r="AC65" s="48"/>
      <c r="AO65" s="49"/>
      <c r="AQ65" s="21"/>
    </row>
    <row r="66" spans="2:43" x14ac:dyDescent="0.3">
      <c r="B66" s="20"/>
      <c r="D66" s="48"/>
      <c r="Z66" s="49"/>
      <c r="AC66" s="48"/>
      <c r="AO66" s="49"/>
      <c r="AQ66" s="21"/>
    </row>
    <row r="67" spans="2:43" x14ac:dyDescent="0.3">
      <c r="B67" s="20"/>
      <c r="D67" s="48"/>
      <c r="Z67" s="49"/>
      <c r="AC67" s="48"/>
      <c r="AO67" s="49"/>
      <c r="AQ67" s="21"/>
    </row>
    <row r="68" spans="2:43" x14ac:dyDescent="0.3">
      <c r="B68" s="20"/>
      <c r="D68" s="48"/>
      <c r="Z68" s="49"/>
      <c r="AC68" s="48"/>
      <c r="AO68" s="49"/>
      <c r="AQ68" s="21"/>
    </row>
    <row r="69" spans="2:43" s="1" customFormat="1" ht="15" x14ac:dyDescent="0.3">
      <c r="B69" s="32"/>
      <c r="D69" s="50" t="s">
        <v>55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56</v>
      </c>
      <c r="S69" s="51"/>
      <c r="T69" s="51"/>
      <c r="U69" s="51"/>
      <c r="V69" s="51"/>
      <c r="W69" s="51"/>
      <c r="X69" s="51"/>
      <c r="Y69" s="51"/>
      <c r="Z69" s="53"/>
      <c r="AC69" s="50" t="s">
        <v>55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56</v>
      </c>
      <c r="AN69" s="51"/>
      <c r="AO69" s="53"/>
      <c r="AQ69" s="33"/>
    </row>
    <row r="70" spans="2:43" s="1" customFormat="1" ht="6.95" customHeight="1" x14ac:dyDescent="0.3">
      <c r="B70" s="32"/>
      <c r="AQ70" s="33"/>
    </row>
    <row r="71" spans="2:43" s="1" customFormat="1" ht="6.9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5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50000000000003" customHeight="1" x14ac:dyDescent="0.3">
      <c r="B76" s="32"/>
      <c r="C76" s="167" t="s">
        <v>59</v>
      </c>
      <c r="D76" s="169"/>
      <c r="E76" s="169"/>
      <c r="F76" s="169"/>
      <c r="G76" s="169"/>
      <c r="H76" s="169"/>
      <c r="I76" s="169"/>
      <c r="J76" s="169"/>
      <c r="K76" s="169"/>
      <c r="L76" s="169"/>
      <c r="M76" s="169"/>
      <c r="N76" s="169"/>
      <c r="O76" s="169"/>
      <c r="P76" s="169"/>
      <c r="Q76" s="169"/>
      <c r="R76" s="169"/>
      <c r="S76" s="169"/>
      <c r="T76" s="169"/>
      <c r="U76" s="169"/>
      <c r="V76" s="169"/>
      <c r="W76" s="169"/>
      <c r="X76" s="169"/>
      <c r="Y76" s="169"/>
      <c r="Z76" s="169"/>
      <c r="AA76" s="169"/>
      <c r="AB76" s="169"/>
      <c r="AC76" s="169"/>
      <c r="AD76" s="169"/>
      <c r="AE76" s="169"/>
      <c r="AF76" s="169"/>
      <c r="AG76" s="169"/>
      <c r="AH76" s="169"/>
      <c r="AI76" s="169"/>
      <c r="AJ76" s="169"/>
      <c r="AK76" s="169"/>
      <c r="AL76" s="169"/>
      <c r="AM76" s="169"/>
      <c r="AN76" s="169"/>
      <c r="AO76" s="169"/>
      <c r="AP76" s="169"/>
      <c r="AQ76" s="33"/>
    </row>
    <row r="77" spans="2:43" s="3" customFormat="1" ht="14.45" customHeight="1" x14ac:dyDescent="0.3">
      <c r="B77" s="60"/>
      <c r="C77" s="27" t="s">
        <v>14</v>
      </c>
      <c r="L77" s="3" t="str">
        <f>K5</f>
        <v>1593-2/17-Strelnice</v>
      </c>
      <c r="AQ77" s="61"/>
    </row>
    <row r="78" spans="2:43" s="4" customFormat="1" ht="36.950000000000003" customHeight="1" x14ac:dyDescent="0.3">
      <c r="B78" s="62"/>
      <c r="C78" s="63" t="s">
        <v>17</v>
      </c>
      <c r="L78" s="197" t="str">
        <f>K6</f>
        <v>VNITŘNÍ KANALIZACE</v>
      </c>
      <c r="M78" s="198"/>
      <c r="N78" s="198"/>
      <c r="O78" s="198"/>
      <c r="P78" s="198"/>
      <c r="Q78" s="198"/>
      <c r="R78" s="198"/>
      <c r="S78" s="198"/>
      <c r="T78" s="198"/>
      <c r="U78" s="198"/>
      <c r="V78" s="198"/>
      <c r="W78" s="198"/>
      <c r="X78" s="198"/>
      <c r="Y78" s="198"/>
      <c r="Z78" s="198"/>
      <c r="AA78" s="198"/>
      <c r="AB78" s="198"/>
      <c r="AC78" s="198"/>
      <c r="AD78" s="198"/>
      <c r="AE78" s="198"/>
      <c r="AF78" s="198"/>
      <c r="AG78" s="198"/>
      <c r="AH78" s="198"/>
      <c r="AI78" s="198"/>
      <c r="AJ78" s="198"/>
      <c r="AK78" s="198"/>
      <c r="AL78" s="198"/>
      <c r="AM78" s="198"/>
      <c r="AN78" s="198"/>
      <c r="AO78" s="198"/>
      <c r="AQ78" s="64"/>
    </row>
    <row r="79" spans="2:43" s="1" customFormat="1" ht="6.95" customHeight="1" x14ac:dyDescent="0.3">
      <c r="B79" s="32"/>
      <c r="AQ79" s="33"/>
    </row>
    <row r="80" spans="2:43" s="1" customFormat="1" ht="15" x14ac:dyDescent="0.3">
      <c r="B80" s="32"/>
      <c r="C80" s="27" t="s">
        <v>24</v>
      </c>
      <c r="L80" s="65" t="str">
        <f>IF(K8="","",K8)</f>
        <v>REKONSTRUKCE VENKOVNÍ KANALIZACE-STŘELNICE DC</v>
      </c>
      <c r="AI80" s="27" t="s">
        <v>26</v>
      </c>
      <c r="AM80" s="66" t="str">
        <f>IF(AN8= "","",AN8)</f>
        <v>13. 11. 2018</v>
      </c>
      <c r="AQ80" s="33"/>
    </row>
    <row r="81" spans="2:89" s="1" customFormat="1" ht="6.95" customHeight="1" x14ac:dyDescent="0.3">
      <c r="B81" s="32"/>
      <c r="AQ81" s="33"/>
    </row>
    <row r="82" spans="2:89" s="1" customFormat="1" ht="15" x14ac:dyDescent="0.3">
      <c r="B82" s="32"/>
      <c r="C82" s="27" t="s">
        <v>30</v>
      </c>
      <c r="L82" s="3" t="str">
        <f>IF(E11= "","",E11)</f>
        <v xml:space="preserve"> </v>
      </c>
      <c r="AI82" s="27" t="s">
        <v>36</v>
      </c>
      <c r="AM82" s="199" t="str">
        <f>IF(E17="","",E17)</f>
        <v xml:space="preserve"> </v>
      </c>
      <c r="AN82" s="169"/>
      <c r="AO82" s="169"/>
      <c r="AP82" s="169"/>
      <c r="AQ82" s="33"/>
      <c r="AS82" s="200" t="s">
        <v>60</v>
      </c>
      <c r="AT82" s="201"/>
      <c r="AU82" s="46"/>
      <c r="AV82" s="46"/>
      <c r="AW82" s="46"/>
      <c r="AX82" s="46"/>
      <c r="AY82" s="46"/>
      <c r="AZ82" s="46"/>
      <c r="BA82" s="46"/>
      <c r="BB82" s="46"/>
      <c r="BC82" s="46"/>
      <c r="BD82" s="47"/>
    </row>
    <row r="83" spans="2:89" s="1" customFormat="1" ht="15" x14ac:dyDescent="0.3">
      <c r="B83" s="32"/>
      <c r="C83" s="27" t="s">
        <v>34</v>
      </c>
      <c r="L83" s="3" t="str">
        <f>IF(E14= "Vyplň údaj","",E14)</f>
        <v/>
      </c>
      <c r="AI83" s="27" t="s">
        <v>38</v>
      </c>
      <c r="AM83" s="199" t="str">
        <f>IF(E20="","",E20)</f>
        <v xml:space="preserve"> </v>
      </c>
      <c r="AN83" s="169"/>
      <c r="AO83" s="169"/>
      <c r="AP83" s="169"/>
      <c r="AQ83" s="33"/>
      <c r="AS83" s="202"/>
      <c r="AT83" s="169"/>
      <c r="BD83" s="67"/>
    </row>
    <row r="84" spans="2:89" s="1" customFormat="1" ht="10.9" customHeight="1" x14ac:dyDescent="0.3">
      <c r="B84" s="32"/>
      <c r="AQ84" s="33"/>
      <c r="AS84" s="202"/>
      <c r="AT84" s="169"/>
      <c r="BD84" s="67"/>
    </row>
    <row r="85" spans="2:89" s="1" customFormat="1" ht="29.25" customHeight="1" x14ac:dyDescent="0.3">
      <c r="B85" s="32"/>
      <c r="C85" s="184" t="s">
        <v>61</v>
      </c>
      <c r="D85" s="185"/>
      <c r="E85" s="185"/>
      <c r="F85" s="185"/>
      <c r="G85" s="185"/>
      <c r="H85" s="69"/>
      <c r="I85" s="186" t="s">
        <v>62</v>
      </c>
      <c r="J85" s="185"/>
      <c r="K85" s="185"/>
      <c r="L85" s="185"/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6" t="s">
        <v>63</v>
      </c>
      <c r="AH85" s="185"/>
      <c r="AI85" s="185"/>
      <c r="AJ85" s="185"/>
      <c r="AK85" s="185"/>
      <c r="AL85" s="185"/>
      <c r="AM85" s="185"/>
      <c r="AN85" s="186" t="s">
        <v>64</v>
      </c>
      <c r="AO85" s="185"/>
      <c r="AP85" s="187"/>
      <c r="AQ85" s="33"/>
      <c r="AS85" s="70" t="s">
        <v>65</v>
      </c>
      <c r="AT85" s="71" t="s">
        <v>66</v>
      </c>
      <c r="AU85" s="71" t="s">
        <v>67</v>
      </c>
      <c r="AV85" s="71" t="s">
        <v>68</v>
      </c>
      <c r="AW85" s="71" t="s">
        <v>69</v>
      </c>
      <c r="AX85" s="71" t="s">
        <v>70</v>
      </c>
      <c r="AY85" s="71" t="s">
        <v>71</v>
      </c>
      <c r="AZ85" s="71" t="s">
        <v>72</v>
      </c>
      <c r="BA85" s="71" t="s">
        <v>73</v>
      </c>
      <c r="BB85" s="71" t="s">
        <v>74</v>
      </c>
      <c r="BC85" s="71" t="s">
        <v>75</v>
      </c>
      <c r="BD85" s="72" t="s">
        <v>76</v>
      </c>
    </row>
    <row r="86" spans="2:89" s="1" customFormat="1" ht="10.9" customHeight="1" x14ac:dyDescent="0.3">
      <c r="B86" s="32"/>
      <c r="AQ86" s="33"/>
      <c r="AS86" s="73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2:89" s="4" customFormat="1" ht="32.450000000000003" customHeight="1" x14ac:dyDescent="0.3">
      <c r="B87" s="62"/>
      <c r="C87" s="74" t="s">
        <v>77</v>
      </c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191">
        <f>ROUND(AG88,2)</f>
        <v>0</v>
      </c>
      <c r="AH87" s="191"/>
      <c r="AI87" s="191"/>
      <c r="AJ87" s="191"/>
      <c r="AK87" s="191"/>
      <c r="AL87" s="191"/>
      <c r="AM87" s="191"/>
      <c r="AN87" s="180">
        <f>SUM(AG87,AT87)</f>
        <v>0</v>
      </c>
      <c r="AO87" s="180"/>
      <c r="AP87" s="180"/>
      <c r="AQ87" s="64"/>
      <c r="AS87" s="76">
        <f>ROUND(AS88,2)</f>
        <v>0</v>
      </c>
      <c r="AT87" s="77">
        <f>ROUND(SUM(AV87:AW87),2)</f>
        <v>0</v>
      </c>
      <c r="AU87" s="78">
        <f>ROUND(AU88,5)</f>
        <v>0</v>
      </c>
      <c r="AV87" s="77">
        <f>ROUND(AZ87*L31,2)</f>
        <v>0</v>
      </c>
      <c r="AW87" s="77">
        <f>ROUND(BA87*L32,2)</f>
        <v>0</v>
      </c>
      <c r="AX87" s="77">
        <f>ROUND(BB87*L31,2)</f>
        <v>0</v>
      </c>
      <c r="AY87" s="77">
        <f>ROUND(BC87*L32,2)</f>
        <v>0</v>
      </c>
      <c r="AZ87" s="77">
        <f>ROUND(AZ88,2)</f>
        <v>0</v>
      </c>
      <c r="BA87" s="77">
        <f>ROUND(BA88,2)</f>
        <v>0</v>
      </c>
      <c r="BB87" s="77">
        <f>ROUND(BB88,2)</f>
        <v>0</v>
      </c>
      <c r="BC87" s="77">
        <f>ROUND(BC88,2)</f>
        <v>0</v>
      </c>
      <c r="BD87" s="79">
        <f>ROUND(BD88,2)</f>
        <v>0</v>
      </c>
      <c r="BS87" s="63" t="s">
        <v>78</v>
      </c>
      <c r="BT87" s="63" t="s">
        <v>79</v>
      </c>
      <c r="BV87" s="63" t="s">
        <v>80</v>
      </c>
      <c r="BW87" s="63" t="s">
        <v>81</v>
      </c>
      <c r="BX87" s="63" t="s">
        <v>82</v>
      </c>
    </row>
    <row r="88" spans="2:89" s="5" customFormat="1" ht="69" customHeight="1" x14ac:dyDescent="0.3">
      <c r="B88" s="80"/>
      <c r="C88" s="81"/>
      <c r="D88" s="190" t="s">
        <v>15</v>
      </c>
      <c r="E88" s="189"/>
      <c r="F88" s="189"/>
      <c r="G88" s="189"/>
      <c r="H88" s="189"/>
      <c r="I88" s="82"/>
      <c r="J88" s="190" t="s">
        <v>18</v>
      </c>
      <c r="K88" s="189"/>
      <c r="L88" s="189"/>
      <c r="M88" s="189"/>
      <c r="N88" s="189"/>
      <c r="O88" s="189"/>
      <c r="P88" s="189"/>
      <c r="Q88" s="189"/>
      <c r="R88" s="189"/>
      <c r="S88" s="189"/>
      <c r="T88" s="189"/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  <c r="AF88" s="189"/>
      <c r="AG88" s="188">
        <f>'1593-2-17-Strelnice - VNI...'!M29</f>
        <v>0</v>
      </c>
      <c r="AH88" s="189"/>
      <c r="AI88" s="189"/>
      <c r="AJ88" s="189"/>
      <c r="AK88" s="189"/>
      <c r="AL88" s="189"/>
      <c r="AM88" s="189"/>
      <c r="AN88" s="188">
        <f>SUM(AG88,AT88)</f>
        <v>0</v>
      </c>
      <c r="AO88" s="189"/>
      <c r="AP88" s="189"/>
      <c r="AQ88" s="83"/>
      <c r="AS88" s="84">
        <f>'1593-2-17-Strelnice - VNI...'!M27</f>
        <v>0</v>
      </c>
      <c r="AT88" s="85">
        <f>ROUND(SUM(AV88:AW88),2)</f>
        <v>0</v>
      </c>
      <c r="AU88" s="86">
        <f>'1593-2-17-Strelnice - VNI...'!W130</f>
        <v>0</v>
      </c>
      <c r="AV88" s="85">
        <f>'1593-2-17-Strelnice - VNI...'!M31</f>
        <v>0</v>
      </c>
      <c r="AW88" s="85">
        <f>'1593-2-17-Strelnice - VNI...'!M32</f>
        <v>0</v>
      </c>
      <c r="AX88" s="85">
        <f>'1593-2-17-Strelnice - VNI...'!M33</f>
        <v>0</v>
      </c>
      <c r="AY88" s="85">
        <f>'1593-2-17-Strelnice - VNI...'!M34</f>
        <v>0</v>
      </c>
      <c r="AZ88" s="85">
        <f>'1593-2-17-Strelnice - VNI...'!H31</f>
        <v>0</v>
      </c>
      <c r="BA88" s="85">
        <f>'1593-2-17-Strelnice - VNI...'!H32</f>
        <v>0</v>
      </c>
      <c r="BB88" s="85">
        <f>'1593-2-17-Strelnice - VNI...'!H33</f>
        <v>0</v>
      </c>
      <c r="BC88" s="85">
        <f>'1593-2-17-Strelnice - VNI...'!H34</f>
        <v>0</v>
      </c>
      <c r="BD88" s="87">
        <f>'1593-2-17-Strelnice - VNI...'!H35</f>
        <v>0</v>
      </c>
      <c r="BT88" s="88" t="s">
        <v>23</v>
      </c>
      <c r="BU88" s="88" t="s">
        <v>83</v>
      </c>
      <c r="BV88" s="88" t="s">
        <v>80</v>
      </c>
      <c r="BW88" s="88" t="s">
        <v>81</v>
      </c>
      <c r="BX88" s="88" t="s">
        <v>82</v>
      </c>
    </row>
    <row r="89" spans="2:89" x14ac:dyDescent="0.3">
      <c r="B89" s="20"/>
      <c r="AQ89" s="21"/>
    </row>
    <row r="90" spans="2:89" s="1" customFormat="1" ht="30" customHeight="1" x14ac:dyDescent="0.3">
      <c r="B90" s="32"/>
      <c r="C90" s="74" t="s">
        <v>84</v>
      </c>
      <c r="AG90" s="180">
        <f>ROUND(SUM(AG91:AG94),2)</f>
        <v>0</v>
      </c>
      <c r="AH90" s="169"/>
      <c r="AI90" s="169"/>
      <c r="AJ90" s="169"/>
      <c r="AK90" s="169"/>
      <c r="AL90" s="169"/>
      <c r="AM90" s="169"/>
      <c r="AN90" s="180">
        <f>ROUND(SUM(AN91:AN94),2)</f>
        <v>0</v>
      </c>
      <c r="AO90" s="169"/>
      <c r="AP90" s="169"/>
      <c r="AQ90" s="33"/>
      <c r="AS90" s="70" t="s">
        <v>85</v>
      </c>
      <c r="AT90" s="71" t="s">
        <v>86</v>
      </c>
      <c r="AU90" s="71" t="s">
        <v>43</v>
      </c>
      <c r="AV90" s="72" t="s">
        <v>66</v>
      </c>
    </row>
    <row r="91" spans="2:89" s="1" customFormat="1" ht="19.899999999999999" customHeight="1" x14ac:dyDescent="0.3">
      <c r="B91" s="32"/>
      <c r="D91" s="89" t="s">
        <v>87</v>
      </c>
      <c r="AG91" s="194">
        <f>ROUND(AG87*AS91,2)</f>
        <v>0</v>
      </c>
      <c r="AH91" s="169"/>
      <c r="AI91" s="169"/>
      <c r="AJ91" s="169"/>
      <c r="AK91" s="169"/>
      <c r="AL91" s="169"/>
      <c r="AM91" s="169"/>
      <c r="AN91" s="192">
        <f>ROUND(AG91+AV91,2)</f>
        <v>0</v>
      </c>
      <c r="AO91" s="169"/>
      <c r="AP91" s="169"/>
      <c r="AQ91" s="33"/>
      <c r="AS91" s="90">
        <v>0</v>
      </c>
      <c r="AT91" s="91" t="s">
        <v>88</v>
      </c>
      <c r="AU91" s="91" t="s">
        <v>44</v>
      </c>
      <c r="AV91" s="92">
        <f>ROUND(IF(AU91="základní",AG91*L31,IF(AU91="snížená",AG91*L32,0)),2)</f>
        <v>0</v>
      </c>
      <c r="BV91" s="16" t="s">
        <v>89</v>
      </c>
      <c r="BY91" s="93">
        <f>IF(AU91="základní",AV91,0)</f>
        <v>0</v>
      </c>
      <c r="BZ91" s="93">
        <f>IF(AU91="snížená",AV91,0)</f>
        <v>0</v>
      </c>
      <c r="CA91" s="93">
        <v>0</v>
      </c>
      <c r="CB91" s="93">
        <v>0</v>
      </c>
      <c r="CC91" s="93">
        <v>0</v>
      </c>
      <c r="CD91" s="93">
        <f>IF(AU91="základní",AG91,0)</f>
        <v>0</v>
      </c>
      <c r="CE91" s="93">
        <f>IF(AU91="snížená",AG91,0)</f>
        <v>0</v>
      </c>
      <c r="CF91" s="93">
        <f>IF(AU91="zákl. přenesená",AG91,0)</f>
        <v>0</v>
      </c>
      <c r="CG91" s="93">
        <f>IF(AU91="sníž. přenesená",AG91,0)</f>
        <v>0</v>
      </c>
      <c r="CH91" s="93">
        <f>IF(AU91="nulová",AG91,0)</f>
        <v>0</v>
      </c>
      <c r="CI91" s="16">
        <f>IF(AU91="základní",1,IF(AU91="snížená",2,IF(AU91="zákl. přenesená",4,IF(AU91="sníž. přenesená",5,3))))</f>
        <v>1</v>
      </c>
      <c r="CJ91" s="16">
        <f>IF(AT91="stavební čast",1,IF(8891="investiční čast",2,3))</f>
        <v>1</v>
      </c>
      <c r="CK91" s="16" t="str">
        <f>IF(D91="Vyplň vlastní","","x")</f>
        <v>x</v>
      </c>
    </row>
    <row r="92" spans="2:89" s="1" customFormat="1" ht="19.899999999999999" customHeight="1" x14ac:dyDescent="0.3">
      <c r="B92" s="32"/>
      <c r="D92" s="193"/>
      <c r="E92" s="169"/>
      <c r="F92" s="169"/>
      <c r="G92" s="169"/>
      <c r="H92" s="169"/>
      <c r="I92" s="169"/>
      <c r="J92" s="169"/>
      <c r="K92" s="169"/>
      <c r="L92" s="169"/>
      <c r="M92" s="169"/>
      <c r="N92" s="169"/>
      <c r="O92" s="169"/>
      <c r="P92" s="169"/>
      <c r="Q92" s="169"/>
      <c r="R92" s="169"/>
      <c r="S92" s="169"/>
      <c r="T92" s="169"/>
      <c r="U92" s="169"/>
      <c r="V92" s="169"/>
      <c r="W92" s="169"/>
      <c r="X92" s="169"/>
      <c r="Y92" s="169"/>
      <c r="Z92" s="169"/>
      <c r="AA92" s="169"/>
      <c r="AB92" s="169"/>
      <c r="AG92" s="194"/>
      <c r="AH92" s="169"/>
      <c r="AI92" s="169"/>
      <c r="AJ92" s="169"/>
      <c r="AK92" s="169"/>
      <c r="AL92" s="169"/>
      <c r="AM92" s="169"/>
      <c r="AN92" s="192"/>
      <c r="AO92" s="169"/>
      <c r="AP92" s="169"/>
      <c r="AQ92" s="33"/>
      <c r="AS92" s="94">
        <v>0</v>
      </c>
      <c r="AT92" s="95" t="s">
        <v>88</v>
      </c>
      <c r="AU92" s="95" t="s">
        <v>44</v>
      </c>
      <c r="AV92" s="96">
        <f>ROUND(IF(AU92="nulová",0,IF(OR(AU92="základní",AU92="zákl. přenesená"),AG92*L31,AG92*L32)),2)</f>
        <v>0</v>
      </c>
      <c r="BV92" s="16" t="s">
        <v>90</v>
      </c>
      <c r="BY92" s="93">
        <f>IF(AU92="základní",AV92,0)</f>
        <v>0</v>
      </c>
      <c r="BZ92" s="93">
        <f>IF(AU92="snížená",AV92,0)</f>
        <v>0</v>
      </c>
      <c r="CA92" s="93">
        <f>IF(AU92="zákl. přenesená",AV92,0)</f>
        <v>0</v>
      </c>
      <c r="CB92" s="93">
        <f>IF(AU92="sníž. přenesená",AV92,0)</f>
        <v>0</v>
      </c>
      <c r="CC92" s="93">
        <f>IF(AU92="nulová",AV92,0)</f>
        <v>0</v>
      </c>
      <c r="CD92" s="93">
        <f>IF(AU92="základní",AG92,0)</f>
        <v>0</v>
      </c>
      <c r="CE92" s="93">
        <f>IF(AU92="snížená",AG92,0)</f>
        <v>0</v>
      </c>
      <c r="CF92" s="93">
        <f>IF(AU92="zákl. přenesená",AG92,0)</f>
        <v>0</v>
      </c>
      <c r="CG92" s="93">
        <f>IF(AU92="sníž. přenesená",AG92,0)</f>
        <v>0</v>
      </c>
      <c r="CH92" s="93">
        <f>IF(AU92="nulová",AG92,0)</f>
        <v>0</v>
      </c>
      <c r="CI92" s="16">
        <f>IF(AU92="základní",1,IF(AU92="snížená",2,IF(AU92="zákl. přenesená",4,IF(AU92="sníž. přenesená",5,3))))</f>
        <v>1</v>
      </c>
      <c r="CJ92" s="16">
        <f>IF(AT92="stavební čast",1,IF(8892="investiční čast",2,3))</f>
        <v>1</v>
      </c>
      <c r="CK92" s="16" t="str">
        <f>IF(D92="Vyplň vlastní","","x")</f>
        <v>x</v>
      </c>
    </row>
    <row r="93" spans="2:89" s="1" customFormat="1" ht="19.899999999999999" customHeight="1" x14ac:dyDescent="0.3">
      <c r="B93" s="32"/>
      <c r="D93" s="193"/>
      <c r="E93" s="169"/>
      <c r="F93" s="169"/>
      <c r="G93" s="169"/>
      <c r="H93" s="169"/>
      <c r="I93" s="169"/>
      <c r="J93" s="169"/>
      <c r="K93" s="169"/>
      <c r="L93" s="169"/>
      <c r="M93" s="169"/>
      <c r="N93" s="169"/>
      <c r="O93" s="169"/>
      <c r="P93" s="169"/>
      <c r="Q93" s="169"/>
      <c r="R93" s="169"/>
      <c r="S93" s="169"/>
      <c r="T93" s="169"/>
      <c r="U93" s="169"/>
      <c r="V93" s="169"/>
      <c r="W93" s="169"/>
      <c r="X93" s="169"/>
      <c r="Y93" s="169"/>
      <c r="Z93" s="169"/>
      <c r="AA93" s="169"/>
      <c r="AB93" s="169"/>
      <c r="AG93" s="194"/>
      <c r="AH93" s="169"/>
      <c r="AI93" s="169"/>
      <c r="AJ93" s="169"/>
      <c r="AK93" s="169"/>
      <c r="AL93" s="169"/>
      <c r="AM93" s="169"/>
      <c r="AN93" s="192"/>
      <c r="AO93" s="169"/>
      <c r="AP93" s="169"/>
      <c r="AQ93" s="33"/>
      <c r="AS93" s="94">
        <v>0</v>
      </c>
      <c r="AT93" s="95" t="s">
        <v>88</v>
      </c>
      <c r="AU93" s="95" t="s">
        <v>44</v>
      </c>
      <c r="AV93" s="96">
        <f>ROUND(IF(AU93="nulová",0,IF(OR(AU93="základní",AU93="zákl. přenesená"),AG93*L31,AG93*L32)),2)</f>
        <v>0</v>
      </c>
      <c r="BV93" s="16" t="s">
        <v>90</v>
      </c>
      <c r="BY93" s="93">
        <f>IF(AU93="základní",AV93,0)</f>
        <v>0</v>
      </c>
      <c r="BZ93" s="93">
        <f>IF(AU93="snížená",AV93,0)</f>
        <v>0</v>
      </c>
      <c r="CA93" s="93">
        <f>IF(AU93="zákl. přenesená",AV93,0)</f>
        <v>0</v>
      </c>
      <c r="CB93" s="93">
        <f>IF(AU93="sníž. přenesená",AV93,0)</f>
        <v>0</v>
      </c>
      <c r="CC93" s="93">
        <f>IF(AU93="nulová",AV93,0)</f>
        <v>0</v>
      </c>
      <c r="CD93" s="93">
        <f>IF(AU93="základní",AG93,0)</f>
        <v>0</v>
      </c>
      <c r="CE93" s="93">
        <f>IF(AU93="snížená",AG93,0)</f>
        <v>0</v>
      </c>
      <c r="CF93" s="93">
        <f>IF(AU93="zákl. přenesená",AG93,0)</f>
        <v>0</v>
      </c>
      <c r="CG93" s="93">
        <f>IF(AU93="sníž. přenesená",AG93,0)</f>
        <v>0</v>
      </c>
      <c r="CH93" s="93">
        <f>IF(AU93="nulová",AG93,0)</f>
        <v>0</v>
      </c>
      <c r="CI93" s="16">
        <f>IF(AU93="základní",1,IF(AU93="snížená",2,IF(AU93="zákl. přenesená",4,IF(AU93="sníž. přenesená",5,3))))</f>
        <v>1</v>
      </c>
      <c r="CJ93" s="16">
        <f>IF(AT93="stavební čast",1,IF(8893="investiční čast",2,3))</f>
        <v>1</v>
      </c>
      <c r="CK93" s="16" t="str">
        <f>IF(D93="Vyplň vlastní","","x")</f>
        <v>x</v>
      </c>
    </row>
    <row r="94" spans="2:89" s="1" customFormat="1" ht="19.899999999999999" customHeight="1" x14ac:dyDescent="0.3">
      <c r="B94" s="32"/>
      <c r="D94" s="193"/>
      <c r="E94" s="169"/>
      <c r="F94" s="169"/>
      <c r="G94" s="169"/>
      <c r="H94" s="169"/>
      <c r="I94" s="169"/>
      <c r="J94" s="169"/>
      <c r="K94" s="169"/>
      <c r="L94" s="169"/>
      <c r="M94" s="169"/>
      <c r="N94" s="169"/>
      <c r="O94" s="169"/>
      <c r="P94" s="169"/>
      <c r="Q94" s="169"/>
      <c r="R94" s="169"/>
      <c r="S94" s="169"/>
      <c r="T94" s="169"/>
      <c r="U94" s="169"/>
      <c r="V94" s="169"/>
      <c r="W94" s="169"/>
      <c r="X94" s="169"/>
      <c r="Y94" s="169"/>
      <c r="Z94" s="169"/>
      <c r="AA94" s="169"/>
      <c r="AB94" s="169"/>
      <c r="AG94" s="194"/>
      <c r="AH94" s="169"/>
      <c r="AI94" s="169"/>
      <c r="AJ94" s="169"/>
      <c r="AK94" s="169"/>
      <c r="AL94" s="169"/>
      <c r="AM94" s="169"/>
      <c r="AN94" s="192"/>
      <c r="AO94" s="169"/>
      <c r="AP94" s="169"/>
      <c r="AQ94" s="33"/>
      <c r="AS94" s="97">
        <v>0</v>
      </c>
      <c r="AT94" s="98" t="s">
        <v>88</v>
      </c>
      <c r="AU94" s="98" t="s">
        <v>44</v>
      </c>
      <c r="AV94" s="99">
        <f>ROUND(IF(AU94="nulová",0,IF(OR(AU94="základní",AU94="zákl. přenesená"),AG94*L31,AG94*L32)),2)</f>
        <v>0</v>
      </c>
      <c r="BV94" s="16" t="s">
        <v>90</v>
      </c>
      <c r="BY94" s="93">
        <f>IF(AU94="základní",AV94,0)</f>
        <v>0</v>
      </c>
      <c r="BZ94" s="93">
        <f>IF(AU94="snížená",AV94,0)</f>
        <v>0</v>
      </c>
      <c r="CA94" s="93">
        <f>IF(AU94="zákl. přenesená",AV94,0)</f>
        <v>0</v>
      </c>
      <c r="CB94" s="93">
        <f>IF(AU94="sníž. přenesená",AV94,0)</f>
        <v>0</v>
      </c>
      <c r="CC94" s="93">
        <f>IF(AU94="nulová",AV94,0)</f>
        <v>0</v>
      </c>
      <c r="CD94" s="93">
        <f>IF(AU94="základní",AG94,0)</f>
        <v>0</v>
      </c>
      <c r="CE94" s="93">
        <f>IF(AU94="snížená",AG94,0)</f>
        <v>0</v>
      </c>
      <c r="CF94" s="93">
        <f>IF(AU94="zákl. přenesená",AG94,0)</f>
        <v>0</v>
      </c>
      <c r="CG94" s="93">
        <f>IF(AU94="sníž. přenesená",AG94,0)</f>
        <v>0</v>
      </c>
      <c r="CH94" s="93">
        <f>IF(AU94="nulová",AG94,0)</f>
        <v>0</v>
      </c>
      <c r="CI94" s="16">
        <f>IF(AU94="základní",1,IF(AU94="snížená",2,IF(AU94="zákl. přenesená",4,IF(AU94="sníž. přenesená",5,3))))</f>
        <v>1</v>
      </c>
      <c r="CJ94" s="16">
        <f>IF(AT94="stavební čast",1,IF(8894="investiční čast",2,3))</f>
        <v>1</v>
      </c>
      <c r="CK94" s="16" t="str">
        <f>IF(D94="Vyplň vlastní","","x")</f>
        <v>x</v>
      </c>
    </row>
    <row r="95" spans="2:89" s="1" customFormat="1" ht="10.9" customHeight="1" x14ac:dyDescent="0.3">
      <c r="B95" s="32"/>
      <c r="AQ95" s="33"/>
    </row>
    <row r="96" spans="2:89" s="1" customFormat="1" ht="30" customHeight="1" x14ac:dyDescent="0.3">
      <c r="B96" s="32"/>
      <c r="C96" s="100" t="s">
        <v>91</v>
      </c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  <c r="AA96" s="101"/>
      <c r="AB96" s="101"/>
      <c r="AC96" s="101"/>
      <c r="AD96" s="101"/>
      <c r="AE96" s="101"/>
      <c r="AF96" s="101"/>
      <c r="AG96" s="195">
        <f>ROUND(AG87+AG90,2)</f>
        <v>0</v>
      </c>
      <c r="AH96" s="195"/>
      <c r="AI96" s="195"/>
      <c r="AJ96" s="195"/>
      <c r="AK96" s="195"/>
      <c r="AL96" s="195"/>
      <c r="AM96" s="195"/>
      <c r="AN96" s="195">
        <f>AN87+AN90</f>
        <v>0</v>
      </c>
      <c r="AO96" s="195"/>
      <c r="AP96" s="195"/>
      <c r="AQ96" s="33"/>
    </row>
    <row r="97" spans="2:43" s="1" customFormat="1" ht="6.95" customHeight="1" x14ac:dyDescent="0.3"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6"/>
    </row>
  </sheetData>
  <mergeCells count="58"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  <mergeCell ref="AN93:AP93"/>
    <mergeCell ref="D94:AB94"/>
    <mergeCell ref="AG94:AM94"/>
    <mergeCell ref="AN94:AP9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pageMargins left="0.19685039370078741" right="0.19685039370078741" top="0.51181102362204722" bottom="0.47244094488188981" header="0" footer="0"/>
  <pageSetup paperSize="9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N251"/>
  <sheetViews>
    <sheetView showGridLines="0" workbookViewId="0">
      <pane ySplit="1" topLeftCell="A141" activePane="bottomLeft" state="frozen"/>
      <selection pane="bottomLeft" activeCell="AF169" sqref="AF169"/>
    </sheetView>
  </sheetViews>
  <sheetFormatPr defaultRowHeight="13.5" x14ac:dyDescent="0.3"/>
  <cols>
    <col min="1" max="1" width="0.16406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hidden="1" customHeight="1" x14ac:dyDescent="0.3">
      <c r="A1" s="13"/>
      <c r="B1" s="13"/>
      <c r="C1" s="13"/>
      <c r="D1" s="14" t="s">
        <v>1</v>
      </c>
      <c r="E1" s="13"/>
      <c r="F1" s="13"/>
      <c r="G1" s="13"/>
      <c r="H1" s="239"/>
      <c r="I1" s="239"/>
      <c r="J1" s="239"/>
      <c r="K1" s="239"/>
      <c r="L1" s="13"/>
      <c r="M1" s="13"/>
      <c r="N1" s="13"/>
      <c r="O1" s="14" t="s">
        <v>92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75" hidden="1" customHeight="1" x14ac:dyDescent="0.3">
      <c r="C2" s="165" t="s">
        <v>5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S2" s="196" t="s">
        <v>6</v>
      </c>
      <c r="T2" s="166"/>
      <c r="U2" s="166"/>
      <c r="V2" s="166"/>
      <c r="W2" s="166"/>
      <c r="X2" s="166"/>
      <c r="Y2" s="166"/>
      <c r="Z2" s="166"/>
      <c r="AA2" s="166"/>
      <c r="AB2" s="166"/>
      <c r="AC2" s="166"/>
      <c r="AT2" s="16" t="s">
        <v>81</v>
      </c>
    </row>
    <row r="3" spans="1:66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93</v>
      </c>
    </row>
    <row r="4" spans="1:66" ht="36.950000000000003" customHeight="1" x14ac:dyDescent="0.3">
      <c r="B4" s="20"/>
      <c r="C4" s="167" t="s">
        <v>94</v>
      </c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21"/>
      <c r="T4" s="22" t="s">
        <v>11</v>
      </c>
      <c r="AT4" s="16" t="s">
        <v>4</v>
      </c>
    </row>
    <row r="5" spans="1:66" ht="6.95" customHeight="1" x14ac:dyDescent="0.3">
      <c r="B5" s="20"/>
      <c r="R5" s="21"/>
    </row>
    <row r="6" spans="1:66" s="1" customFormat="1" ht="32.85" customHeight="1" x14ac:dyDescent="0.3">
      <c r="B6" s="32"/>
      <c r="D6" s="26" t="s">
        <v>17</v>
      </c>
      <c r="F6" s="172" t="s">
        <v>18</v>
      </c>
      <c r="G6" s="169"/>
      <c r="H6" s="169"/>
      <c r="I6" s="169"/>
      <c r="J6" s="169"/>
      <c r="K6" s="169"/>
      <c r="L6" s="169"/>
      <c r="M6" s="169"/>
      <c r="N6" s="169"/>
      <c r="O6" s="169"/>
      <c r="P6" s="169"/>
      <c r="R6" s="33"/>
    </row>
    <row r="7" spans="1:66" s="1" customFormat="1" ht="14.45" customHeight="1" x14ac:dyDescent="0.3">
      <c r="B7" s="32"/>
      <c r="D7" s="27" t="s">
        <v>20</v>
      </c>
      <c r="F7" s="25" t="s">
        <v>21</v>
      </c>
      <c r="M7" s="27" t="s">
        <v>22</v>
      </c>
      <c r="O7" s="25" t="s">
        <v>21</v>
      </c>
      <c r="R7" s="33"/>
    </row>
    <row r="8" spans="1:66" s="1" customFormat="1" ht="14.45" customHeight="1" x14ac:dyDescent="0.3">
      <c r="B8" s="32"/>
      <c r="D8" s="27" t="s">
        <v>24</v>
      </c>
      <c r="F8" s="25" t="s">
        <v>25</v>
      </c>
      <c r="M8" s="27" t="s">
        <v>26</v>
      </c>
      <c r="O8" s="204" t="str">
        <f>'Rekapitulace stavby'!AN8</f>
        <v>13. 11. 2018</v>
      </c>
      <c r="P8" s="169"/>
      <c r="R8" s="33"/>
    </row>
    <row r="9" spans="1:66" s="1" customFormat="1" ht="10.9" customHeight="1" x14ac:dyDescent="0.3">
      <c r="B9" s="32"/>
      <c r="R9" s="33"/>
    </row>
    <row r="10" spans="1:66" s="1" customFormat="1" ht="14.45" customHeight="1" x14ac:dyDescent="0.3">
      <c r="B10" s="32"/>
      <c r="D10" s="27" t="s">
        <v>30</v>
      </c>
      <c r="M10" s="27" t="s">
        <v>31</v>
      </c>
      <c r="O10" s="171" t="str">
        <f>IF('Rekapitulace stavby'!AN10="","",'Rekapitulace stavby'!AN10)</f>
        <v/>
      </c>
      <c r="P10" s="169"/>
      <c r="R10" s="33"/>
    </row>
    <row r="11" spans="1:66" s="1" customFormat="1" ht="18" customHeight="1" x14ac:dyDescent="0.3">
      <c r="B11" s="32"/>
      <c r="E11" s="25" t="str">
        <f>IF('Rekapitulace stavby'!E11="","",'Rekapitulace stavby'!E11)</f>
        <v xml:space="preserve"> </v>
      </c>
      <c r="M11" s="27" t="s">
        <v>33</v>
      </c>
      <c r="O11" s="171" t="str">
        <f>IF('Rekapitulace stavby'!AN11="","",'Rekapitulace stavby'!AN11)</f>
        <v/>
      </c>
      <c r="P11" s="169"/>
      <c r="R11" s="33"/>
    </row>
    <row r="12" spans="1:66" s="1" customFormat="1" ht="6.95" customHeight="1" x14ac:dyDescent="0.3">
      <c r="B12" s="32"/>
      <c r="R12" s="33"/>
    </row>
    <row r="13" spans="1:66" s="1" customFormat="1" ht="14.45" customHeight="1" x14ac:dyDescent="0.3">
      <c r="B13" s="32"/>
      <c r="D13" s="27" t="s">
        <v>34</v>
      </c>
      <c r="M13" s="27" t="s">
        <v>31</v>
      </c>
      <c r="O13" s="205" t="str">
        <f>IF('Rekapitulace stavby'!AN13="","",'Rekapitulace stavby'!AN13)</f>
        <v>Vyplň údaj</v>
      </c>
      <c r="P13" s="169"/>
      <c r="R13" s="33"/>
    </row>
    <row r="14" spans="1:66" s="1" customFormat="1" ht="18" customHeight="1" x14ac:dyDescent="0.3">
      <c r="B14" s="32"/>
      <c r="E14" s="205" t="str">
        <f>IF('Rekapitulace stavby'!E14="","",'Rekapitulace stavby'!E14)</f>
        <v>Vyplň údaj</v>
      </c>
      <c r="F14" s="169"/>
      <c r="G14" s="169"/>
      <c r="H14" s="169"/>
      <c r="I14" s="169"/>
      <c r="J14" s="169"/>
      <c r="K14" s="169"/>
      <c r="L14" s="169"/>
      <c r="M14" s="27" t="s">
        <v>33</v>
      </c>
      <c r="O14" s="205" t="str">
        <f>IF('Rekapitulace stavby'!AN14="","",'Rekapitulace stavby'!AN14)</f>
        <v>Vyplň údaj</v>
      </c>
      <c r="P14" s="169"/>
      <c r="R14" s="33"/>
    </row>
    <row r="15" spans="1:66" s="1" customFormat="1" ht="6.95" customHeight="1" x14ac:dyDescent="0.3">
      <c r="B15" s="32"/>
      <c r="R15" s="33"/>
    </row>
    <row r="16" spans="1:66" s="1" customFormat="1" ht="14.45" customHeight="1" x14ac:dyDescent="0.3">
      <c r="B16" s="32"/>
      <c r="D16" s="27" t="s">
        <v>36</v>
      </c>
      <c r="M16" s="27" t="s">
        <v>31</v>
      </c>
      <c r="O16" s="171" t="str">
        <f>IF('Rekapitulace stavby'!AN16="","",'Rekapitulace stavby'!AN16)</f>
        <v/>
      </c>
      <c r="P16" s="169"/>
      <c r="R16" s="33"/>
    </row>
    <row r="17" spans="2:18" s="1" customFormat="1" ht="18" customHeight="1" x14ac:dyDescent="0.3">
      <c r="B17" s="32"/>
      <c r="E17" s="25" t="str">
        <f>IF('Rekapitulace stavby'!E17="","",'Rekapitulace stavby'!E17)</f>
        <v xml:space="preserve"> </v>
      </c>
      <c r="M17" s="27" t="s">
        <v>33</v>
      </c>
      <c r="O17" s="171" t="str">
        <f>IF('Rekapitulace stavby'!AN17="","",'Rekapitulace stavby'!AN17)</f>
        <v/>
      </c>
      <c r="P17" s="169"/>
      <c r="R17" s="33"/>
    </row>
    <row r="18" spans="2:18" s="1" customFormat="1" ht="6.95" customHeight="1" x14ac:dyDescent="0.3">
      <c r="B18" s="32"/>
      <c r="R18" s="33"/>
    </row>
    <row r="19" spans="2:18" s="1" customFormat="1" ht="14.45" customHeight="1" x14ac:dyDescent="0.3">
      <c r="B19" s="32"/>
      <c r="D19" s="27" t="s">
        <v>38</v>
      </c>
      <c r="M19" s="27" t="s">
        <v>31</v>
      </c>
      <c r="O19" s="171" t="str">
        <f>IF('Rekapitulace stavby'!AN19="","",'Rekapitulace stavby'!AN19)</f>
        <v/>
      </c>
      <c r="P19" s="169"/>
      <c r="R19" s="33"/>
    </row>
    <row r="20" spans="2:18" s="1" customFormat="1" ht="18" customHeight="1" x14ac:dyDescent="0.3">
      <c r="B20" s="32"/>
      <c r="E20" s="25" t="str">
        <f>IF('Rekapitulace stavby'!E20="","",'Rekapitulace stavby'!E20)</f>
        <v xml:space="preserve"> </v>
      </c>
      <c r="M20" s="27" t="s">
        <v>33</v>
      </c>
      <c r="O20" s="171" t="str">
        <f>IF('Rekapitulace stavby'!AN20="","",'Rekapitulace stavby'!AN20)</f>
        <v/>
      </c>
      <c r="P20" s="169"/>
      <c r="R20" s="33"/>
    </row>
    <row r="21" spans="2:18" s="1" customFormat="1" ht="6.95" customHeight="1" x14ac:dyDescent="0.3">
      <c r="B21" s="32"/>
      <c r="R21" s="33"/>
    </row>
    <row r="22" spans="2:18" s="1" customFormat="1" ht="14.45" customHeight="1" x14ac:dyDescent="0.3">
      <c r="B22" s="32"/>
      <c r="D22" s="27" t="s">
        <v>39</v>
      </c>
      <c r="R22" s="33"/>
    </row>
    <row r="23" spans="2:18" s="1" customFormat="1" ht="22.5" customHeight="1" x14ac:dyDescent="0.3">
      <c r="B23" s="32"/>
      <c r="E23" s="174" t="s">
        <v>21</v>
      </c>
      <c r="F23" s="169"/>
      <c r="G23" s="169"/>
      <c r="H23" s="169"/>
      <c r="I23" s="169"/>
      <c r="J23" s="169"/>
      <c r="K23" s="169"/>
      <c r="L23" s="169"/>
      <c r="R23" s="33"/>
    </row>
    <row r="24" spans="2:18" s="1" customFormat="1" ht="6.95" customHeight="1" x14ac:dyDescent="0.3">
      <c r="B24" s="32"/>
      <c r="R24" s="33"/>
    </row>
    <row r="25" spans="2:18" s="1" customFormat="1" ht="6.95" customHeight="1" x14ac:dyDescent="0.3">
      <c r="B25" s="32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R25" s="33"/>
    </row>
    <row r="26" spans="2:18" s="1" customFormat="1" ht="14.45" customHeight="1" x14ac:dyDescent="0.3">
      <c r="B26" s="32"/>
      <c r="D26" s="102" t="s">
        <v>95</v>
      </c>
      <c r="M26" s="175">
        <f>N87</f>
        <v>0</v>
      </c>
      <c r="N26" s="169"/>
      <c r="O26" s="169"/>
      <c r="P26" s="169"/>
      <c r="R26" s="33"/>
    </row>
    <row r="27" spans="2:18" s="1" customFormat="1" ht="14.45" customHeight="1" x14ac:dyDescent="0.3">
      <c r="B27" s="32"/>
      <c r="D27" s="31" t="s">
        <v>87</v>
      </c>
      <c r="M27" s="175">
        <f>N106</f>
        <v>0</v>
      </c>
      <c r="N27" s="169"/>
      <c r="O27" s="169"/>
      <c r="P27" s="169"/>
      <c r="R27" s="33"/>
    </row>
    <row r="28" spans="2:18" s="1" customFormat="1" ht="6.95" customHeight="1" x14ac:dyDescent="0.3">
      <c r="B28" s="32"/>
      <c r="R28" s="33"/>
    </row>
    <row r="29" spans="2:18" s="1" customFormat="1" ht="25.35" customHeight="1" x14ac:dyDescent="0.3">
      <c r="B29" s="32"/>
      <c r="D29" s="103" t="s">
        <v>42</v>
      </c>
      <c r="M29" s="206">
        <f>ROUND(M26+M27,2)</f>
        <v>0</v>
      </c>
      <c r="N29" s="169"/>
      <c r="O29" s="169"/>
      <c r="P29" s="169"/>
      <c r="R29" s="33"/>
    </row>
    <row r="30" spans="2:18" s="1" customFormat="1" ht="6.95" customHeight="1" x14ac:dyDescent="0.3">
      <c r="B30" s="32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R30" s="33"/>
    </row>
    <row r="31" spans="2:18" s="1" customFormat="1" ht="14.45" customHeight="1" x14ac:dyDescent="0.3">
      <c r="B31" s="32"/>
      <c r="D31" s="37" t="s">
        <v>43</v>
      </c>
      <c r="E31" s="37" t="s">
        <v>44</v>
      </c>
      <c r="F31" s="38">
        <v>0.21</v>
      </c>
      <c r="G31" s="104" t="s">
        <v>45</v>
      </c>
      <c r="H31" s="207">
        <f>ROUND((((SUM(BE106:BE113)+SUM(BE130:BE244))+SUM(BE246:BE250))),2)</f>
        <v>0</v>
      </c>
      <c r="I31" s="169"/>
      <c r="J31" s="169"/>
      <c r="M31" s="207">
        <f>ROUND(((ROUND((SUM(BE106:BE113)+SUM(BE130:BE244)), 2)*F31)+SUM(BE246:BE250)*F31),2)</f>
        <v>0</v>
      </c>
      <c r="N31" s="169"/>
      <c r="O31" s="169"/>
      <c r="P31" s="169"/>
      <c r="R31" s="33"/>
    </row>
    <row r="32" spans="2:18" s="1" customFormat="1" ht="14.45" customHeight="1" x14ac:dyDescent="0.3">
      <c r="B32" s="32"/>
      <c r="E32" s="37" t="s">
        <v>46</v>
      </c>
      <c r="F32" s="38">
        <v>0.15</v>
      </c>
      <c r="G32" s="104" t="s">
        <v>45</v>
      </c>
      <c r="H32" s="207">
        <f>ROUND((((SUM(BF106:BF113)+SUM(BF130:BF244))+SUM(BF246:BF250))),2)</f>
        <v>0</v>
      </c>
      <c r="I32" s="169"/>
      <c r="J32" s="169"/>
      <c r="M32" s="207">
        <f>ROUND(((ROUND((SUM(BF106:BF113)+SUM(BF130:BF244)), 2)*F32)+SUM(BF246:BF250)*F32),2)</f>
        <v>0</v>
      </c>
      <c r="N32" s="169"/>
      <c r="O32" s="169"/>
      <c r="P32" s="169"/>
      <c r="R32" s="33"/>
    </row>
    <row r="33" spans="2:18" s="1" customFormat="1" ht="14.45" hidden="1" customHeight="1" x14ac:dyDescent="0.3">
      <c r="B33" s="32"/>
      <c r="E33" s="37" t="s">
        <v>47</v>
      </c>
      <c r="F33" s="38">
        <v>0.21</v>
      </c>
      <c r="G33" s="104" t="s">
        <v>45</v>
      </c>
      <c r="H33" s="207">
        <f>ROUND((((SUM(BG106:BG113)+SUM(BG130:BG244))+SUM(BG246:BG250))),2)</f>
        <v>0</v>
      </c>
      <c r="I33" s="169"/>
      <c r="J33" s="169"/>
      <c r="M33" s="207">
        <v>0</v>
      </c>
      <c r="N33" s="169"/>
      <c r="O33" s="169"/>
      <c r="P33" s="169"/>
      <c r="R33" s="33"/>
    </row>
    <row r="34" spans="2:18" s="1" customFormat="1" ht="14.45" hidden="1" customHeight="1" x14ac:dyDescent="0.3">
      <c r="B34" s="32"/>
      <c r="E34" s="37" t="s">
        <v>48</v>
      </c>
      <c r="F34" s="38">
        <v>0.15</v>
      </c>
      <c r="G34" s="104" t="s">
        <v>45</v>
      </c>
      <c r="H34" s="207">
        <f>ROUND((((SUM(BH106:BH113)+SUM(BH130:BH244))+SUM(BH246:BH250))),2)</f>
        <v>0</v>
      </c>
      <c r="I34" s="169"/>
      <c r="J34" s="169"/>
      <c r="M34" s="207">
        <v>0</v>
      </c>
      <c r="N34" s="169"/>
      <c r="O34" s="169"/>
      <c r="P34" s="169"/>
      <c r="R34" s="33"/>
    </row>
    <row r="35" spans="2:18" s="1" customFormat="1" ht="14.45" hidden="1" customHeight="1" x14ac:dyDescent="0.3">
      <c r="B35" s="32"/>
      <c r="E35" s="37" t="s">
        <v>49</v>
      </c>
      <c r="F35" s="38">
        <v>0</v>
      </c>
      <c r="G35" s="104" t="s">
        <v>45</v>
      </c>
      <c r="H35" s="207">
        <f>ROUND((((SUM(BI106:BI113)+SUM(BI130:BI244))+SUM(BI246:BI250))),2)</f>
        <v>0</v>
      </c>
      <c r="I35" s="169"/>
      <c r="J35" s="169"/>
      <c r="M35" s="207">
        <v>0</v>
      </c>
      <c r="N35" s="169"/>
      <c r="O35" s="169"/>
      <c r="P35" s="169"/>
      <c r="R35" s="33"/>
    </row>
    <row r="36" spans="2:18" s="1" customFormat="1" ht="6.95" customHeight="1" x14ac:dyDescent="0.3">
      <c r="B36" s="32"/>
      <c r="R36" s="33"/>
    </row>
    <row r="37" spans="2:18" s="1" customFormat="1" ht="25.35" customHeight="1" x14ac:dyDescent="0.3">
      <c r="B37" s="32"/>
      <c r="C37" s="101"/>
      <c r="D37" s="105" t="s">
        <v>50</v>
      </c>
      <c r="E37" s="69"/>
      <c r="F37" s="69"/>
      <c r="G37" s="106" t="s">
        <v>51</v>
      </c>
      <c r="H37" s="107" t="s">
        <v>52</v>
      </c>
      <c r="I37" s="69"/>
      <c r="J37" s="69"/>
      <c r="K37" s="69"/>
      <c r="L37" s="208">
        <f>SUM(M29:M35)</f>
        <v>0</v>
      </c>
      <c r="M37" s="185"/>
      <c r="N37" s="185"/>
      <c r="O37" s="185"/>
      <c r="P37" s="187"/>
      <c r="Q37" s="101"/>
      <c r="R37" s="33"/>
    </row>
    <row r="38" spans="2:18" s="1" customFormat="1" ht="14.45" customHeight="1" x14ac:dyDescent="0.3">
      <c r="B38" s="32"/>
      <c r="R38" s="33"/>
    </row>
    <row r="39" spans="2:18" s="1" customFormat="1" ht="14.45" customHeight="1" x14ac:dyDescent="0.3">
      <c r="B39" s="32"/>
      <c r="R39" s="33"/>
    </row>
    <row r="40" spans="2:18" x14ac:dyDescent="0.3">
      <c r="B40" s="20"/>
      <c r="R40" s="21"/>
    </row>
    <row r="41" spans="2:18" x14ac:dyDescent="0.3">
      <c r="B41" s="20"/>
      <c r="R41" s="21"/>
    </row>
    <row r="42" spans="2:18" x14ac:dyDescent="0.3">
      <c r="B42" s="20"/>
      <c r="R42" s="21"/>
    </row>
    <row r="43" spans="2:18" x14ac:dyDescent="0.3">
      <c r="B43" s="20"/>
      <c r="R43" s="21"/>
    </row>
    <row r="44" spans="2:18" x14ac:dyDescent="0.3">
      <c r="B44" s="20"/>
      <c r="R44" s="21"/>
    </row>
    <row r="45" spans="2:18" x14ac:dyDescent="0.3">
      <c r="B45" s="20"/>
      <c r="R45" s="21"/>
    </row>
    <row r="46" spans="2:18" x14ac:dyDescent="0.3">
      <c r="B46" s="20"/>
      <c r="R46" s="21"/>
    </row>
    <row r="47" spans="2:18" x14ac:dyDescent="0.3">
      <c r="B47" s="20"/>
      <c r="R47" s="21"/>
    </row>
    <row r="48" spans="2:18" x14ac:dyDescent="0.3">
      <c r="B48" s="20"/>
      <c r="R48" s="21"/>
    </row>
    <row r="49" spans="2:18" x14ac:dyDescent="0.3">
      <c r="B49" s="20"/>
      <c r="R49" s="21"/>
    </row>
    <row r="50" spans="2:18" s="1" customFormat="1" ht="15" x14ac:dyDescent="0.3">
      <c r="B50" s="32"/>
      <c r="D50" s="45" t="s">
        <v>53</v>
      </c>
      <c r="E50" s="46"/>
      <c r="F50" s="46"/>
      <c r="G50" s="46"/>
      <c r="H50" s="47"/>
      <c r="J50" s="45" t="s">
        <v>54</v>
      </c>
      <c r="K50" s="46"/>
      <c r="L50" s="46"/>
      <c r="M50" s="46"/>
      <c r="N50" s="46"/>
      <c r="O50" s="46"/>
      <c r="P50" s="47"/>
      <c r="R50" s="33"/>
    </row>
    <row r="51" spans="2:18" x14ac:dyDescent="0.3">
      <c r="B51" s="20"/>
      <c r="D51" s="48"/>
      <c r="H51" s="49"/>
      <c r="J51" s="48"/>
      <c r="P51" s="49"/>
      <c r="R51" s="21"/>
    </row>
    <row r="52" spans="2:18" x14ac:dyDescent="0.3">
      <c r="B52" s="20"/>
      <c r="D52" s="48"/>
      <c r="H52" s="49"/>
      <c r="J52" s="48"/>
      <c r="P52" s="49"/>
      <c r="R52" s="21"/>
    </row>
    <row r="53" spans="2:18" x14ac:dyDescent="0.3">
      <c r="B53" s="20"/>
      <c r="D53" s="48"/>
      <c r="H53" s="49"/>
      <c r="J53" s="48"/>
      <c r="P53" s="49"/>
      <c r="R53" s="21"/>
    </row>
    <row r="54" spans="2:18" x14ac:dyDescent="0.3">
      <c r="B54" s="20"/>
      <c r="D54" s="48"/>
      <c r="H54" s="49"/>
      <c r="J54" s="48"/>
      <c r="P54" s="49"/>
      <c r="R54" s="21"/>
    </row>
    <row r="55" spans="2:18" x14ac:dyDescent="0.3">
      <c r="B55" s="20"/>
      <c r="D55" s="48"/>
      <c r="H55" s="49"/>
      <c r="J55" s="48"/>
      <c r="P55" s="49"/>
      <c r="R55" s="21"/>
    </row>
    <row r="56" spans="2:18" x14ac:dyDescent="0.3">
      <c r="B56" s="20"/>
      <c r="D56" s="48"/>
      <c r="H56" s="49"/>
      <c r="J56" s="48"/>
      <c r="P56" s="49"/>
      <c r="R56" s="21"/>
    </row>
    <row r="57" spans="2:18" x14ac:dyDescent="0.3">
      <c r="B57" s="20"/>
      <c r="D57" s="48"/>
      <c r="H57" s="49"/>
      <c r="J57" s="48"/>
      <c r="P57" s="49"/>
      <c r="R57" s="21"/>
    </row>
    <row r="58" spans="2:18" x14ac:dyDescent="0.3">
      <c r="B58" s="20"/>
      <c r="D58" s="48"/>
      <c r="H58" s="49"/>
      <c r="J58" s="48"/>
      <c r="P58" s="49"/>
      <c r="R58" s="21"/>
    </row>
    <row r="59" spans="2:18" s="1" customFormat="1" ht="15" x14ac:dyDescent="0.3">
      <c r="B59" s="32"/>
      <c r="D59" s="50" t="s">
        <v>55</v>
      </c>
      <c r="E59" s="51"/>
      <c r="F59" s="51"/>
      <c r="G59" s="52" t="s">
        <v>56</v>
      </c>
      <c r="H59" s="53"/>
      <c r="J59" s="50" t="s">
        <v>55</v>
      </c>
      <c r="K59" s="51"/>
      <c r="L59" s="51"/>
      <c r="M59" s="51"/>
      <c r="N59" s="52" t="s">
        <v>56</v>
      </c>
      <c r="O59" s="51"/>
      <c r="P59" s="53"/>
      <c r="R59" s="33"/>
    </row>
    <row r="60" spans="2:18" x14ac:dyDescent="0.3">
      <c r="B60" s="20"/>
      <c r="R60" s="21"/>
    </row>
    <row r="61" spans="2:18" s="1" customFormat="1" ht="15" x14ac:dyDescent="0.3">
      <c r="B61" s="32"/>
      <c r="D61" s="45" t="s">
        <v>57</v>
      </c>
      <c r="E61" s="46"/>
      <c r="F61" s="46"/>
      <c r="G61" s="46"/>
      <c r="H61" s="47"/>
      <c r="J61" s="45" t="s">
        <v>58</v>
      </c>
      <c r="K61" s="46"/>
      <c r="L61" s="46"/>
      <c r="M61" s="46"/>
      <c r="N61" s="46"/>
      <c r="O61" s="46"/>
      <c r="P61" s="47"/>
      <c r="R61" s="33"/>
    </row>
    <row r="62" spans="2:18" x14ac:dyDescent="0.3">
      <c r="B62" s="20"/>
      <c r="D62" s="48"/>
      <c r="H62" s="49"/>
      <c r="J62" s="48"/>
      <c r="P62" s="49"/>
      <c r="R62" s="21"/>
    </row>
    <row r="63" spans="2:18" x14ac:dyDescent="0.3">
      <c r="B63" s="20"/>
      <c r="D63" s="48"/>
      <c r="H63" s="49"/>
      <c r="J63" s="48"/>
      <c r="P63" s="49"/>
      <c r="R63" s="21"/>
    </row>
    <row r="64" spans="2:18" x14ac:dyDescent="0.3">
      <c r="B64" s="20"/>
      <c r="D64" s="48"/>
      <c r="H64" s="49"/>
      <c r="J64" s="48"/>
      <c r="P64" s="49"/>
      <c r="R64" s="21"/>
    </row>
    <row r="65" spans="2:18" x14ac:dyDescent="0.3">
      <c r="B65" s="20"/>
      <c r="D65" s="48"/>
      <c r="H65" s="49"/>
      <c r="J65" s="48"/>
      <c r="P65" s="49"/>
      <c r="R65" s="21"/>
    </row>
    <row r="66" spans="2:18" x14ac:dyDescent="0.3">
      <c r="B66" s="20"/>
      <c r="D66" s="48"/>
      <c r="H66" s="49"/>
      <c r="J66" s="48"/>
      <c r="P66" s="49"/>
      <c r="R66" s="21"/>
    </row>
    <row r="67" spans="2:18" x14ac:dyDescent="0.3">
      <c r="B67" s="20"/>
      <c r="D67" s="48"/>
      <c r="H67" s="49"/>
      <c r="J67" s="48"/>
      <c r="P67" s="49"/>
      <c r="R67" s="21"/>
    </row>
    <row r="68" spans="2:18" x14ac:dyDescent="0.3">
      <c r="B68" s="20"/>
      <c r="D68" s="48"/>
      <c r="H68" s="49"/>
      <c r="J68" s="48"/>
      <c r="P68" s="49"/>
      <c r="R68" s="21"/>
    </row>
    <row r="69" spans="2:18" x14ac:dyDescent="0.3">
      <c r="B69" s="20"/>
      <c r="D69" s="48"/>
      <c r="H69" s="49"/>
      <c r="J69" s="48"/>
      <c r="P69" s="49"/>
      <c r="R69" s="21"/>
    </row>
    <row r="70" spans="2:18" s="1" customFormat="1" ht="15" x14ac:dyDescent="0.3">
      <c r="B70" s="32"/>
      <c r="D70" s="50" t="s">
        <v>55</v>
      </c>
      <c r="E70" s="51"/>
      <c r="F70" s="51"/>
      <c r="G70" s="52" t="s">
        <v>56</v>
      </c>
      <c r="H70" s="53"/>
      <c r="J70" s="50" t="s">
        <v>55</v>
      </c>
      <c r="K70" s="51"/>
      <c r="L70" s="51"/>
      <c r="M70" s="51"/>
      <c r="N70" s="52" t="s">
        <v>56</v>
      </c>
      <c r="O70" s="51"/>
      <c r="P70" s="53"/>
      <c r="R70" s="33"/>
    </row>
    <row r="71" spans="2:18" s="1" customFormat="1" ht="14.4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5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50000000000003" customHeight="1" x14ac:dyDescent="0.3">
      <c r="B76" s="32"/>
      <c r="C76" s="167" t="s">
        <v>96</v>
      </c>
      <c r="D76" s="169"/>
      <c r="E76" s="169"/>
      <c r="F76" s="169"/>
      <c r="G76" s="169"/>
      <c r="H76" s="169"/>
      <c r="I76" s="169"/>
      <c r="J76" s="169"/>
      <c r="K76" s="169"/>
      <c r="L76" s="169"/>
      <c r="M76" s="169"/>
      <c r="N76" s="169"/>
      <c r="O76" s="169"/>
      <c r="P76" s="169"/>
      <c r="Q76" s="169"/>
      <c r="R76" s="33"/>
    </row>
    <row r="77" spans="2:18" s="1" customFormat="1" ht="6.95" customHeight="1" x14ac:dyDescent="0.3">
      <c r="B77" s="32"/>
      <c r="R77" s="33"/>
    </row>
    <row r="78" spans="2:18" s="1" customFormat="1" ht="36.950000000000003" customHeight="1" x14ac:dyDescent="0.3">
      <c r="B78" s="32"/>
      <c r="C78" s="63" t="s">
        <v>17</v>
      </c>
      <c r="F78" s="197" t="str">
        <f>F6</f>
        <v>VNITŘNÍ KANALIZACE</v>
      </c>
      <c r="G78" s="169"/>
      <c r="H78" s="169"/>
      <c r="I78" s="169"/>
      <c r="J78" s="169"/>
      <c r="K78" s="169"/>
      <c r="L78" s="169"/>
      <c r="M78" s="169"/>
      <c r="N78" s="169"/>
      <c r="O78" s="169"/>
      <c r="P78" s="169"/>
      <c r="R78" s="33"/>
    </row>
    <row r="79" spans="2:18" s="1" customFormat="1" ht="6.95" customHeight="1" x14ac:dyDescent="0.3">
      <c r="B79" s="32"/>
      <c r="R79" s="33"/>
    </row>
    <row r="80" spans="2:18" s="1" customFormat="1" ht="18" customHeight="1" x14ac:dyDescent="0.3">
      <c r="B80" s="32"/>
      <c r="C80" s="27" t="s">
        <v>24</v>
      </c>
      <c r="F80" s="25" t="str">
        <f>F8</f>
        <v>REKONSTRUKCE VENKOVNÍ KANALIZACE-STŘELNICE DC</v>
      </c>
      <c r="K80" s="27" t="s">
        <v>26</v>
      </c>
      <c r="M80" s="209" t="str">
        <f>IF(O8="","",O8)</f>
        <v>13. 11. 2018</v>
      </c>
      <c r="N80" s="169"/>
      <c r="O80" s="169"/>
      <c r="P80" s="169"/>
      <c r="R80" s="33"/>
    </row>
    <row r="81" spans="2:47" s="1" customFormat="1" ht="6.95" customHeight="1" x14ac:dyDescent="0.3">
      <c r="B81" s="32"/>
      <c r="R81" s="33"/>
    </row>
    <row r="82" spans="2:47" s="1" customFormat="1" ht="15" x14ac:dyDescent="0.3">
      <c r="B82" s="32"/>
      <c r="C82" s="27" t="s">
        <v>30</v>
      </c>
      <c r="F82" s="25" t="str">
        <f>E11</f>
        <v xml:space="preserve"> </v>
      </c>
      <c r="K82" s="27" t="s">
        <v>36</v>
      </c>
      <c r="M82" s="171" t="str">
        <f>E17</f>
        <v xml:space="preserve"> </v>
      </c>
      <c r="N82" s="169"/>
      <c r="O82" s="169"/>
      <c r="P82" s="169"/>
      <c r="Q82" s="169"/>
      <c r="R82" s="33"/>
    </row>
    <row r="83" spans="2:47" s="1" customFormat="1" ht="14.45" customHeight="1" x14ac:dyDescent="0.3">
      <c r="B83" s="32"/>
      <c r="C83" s="27" t="s">
        <v>34</v>
      </c>
      <c r="F83" s="25" t="str">
        <f>IF(E14="","",E14)</f>
        <v>Vyplň údaj</v>
      </c>
      <c r="K83" s="27" t="s">
        <v>38</v>
      </c>
      <c r="M83" s="171" t="str">
        <f>E20</f>
        <v xml:space="preserve"> </v>
      </c>
      <c r="N83" s="169"/>
      <c r="O83" s="169"/>
      <c r="P83" s="169"/>
      <c r="Q83" s="169"/>
      <c r="R83" s="33"/>
    </row>
    <row r="84" spans="2:47" s="1" customFormat="1" ht="10.35" customHeight="1" x14ac:dyDescent="0.3">
      <c r="B84" s="32"/>
      <c r="R84" s="33"/>
    </row>
    <row r="85" spans="2:47" s="1" customFormat="1" ht="29.25" customHeight="1" x14ac:dyDescent="0.3">
      <c r="B85" s="32"/>
      <c r="C85" s="210" t="s">
        <v>97</v>
      </c>
      <c r="D85" s="211"/>
      <c r="E85" s="211"/>
      <c r="F85" s="211"/>
      <c r="G85" s="211"/>
      <c r="H85" s="101"/>
      <c r="I85" s="101"/>
      <c r="J85" s="101"/>
      <c r="K85" s="101"/>
      <c r="L85" s="101"/>
      <c r="M85" s="101"/>
      <c r="N85" s="210" t="s">
        <v>98</v>
      </c>
      <c r="O85" s="169"/>
      <c r="P85" s="169"/>
      <c r="Q85" s="169"/>
      <c r="R85" s="33"/>
    </row>
    <row r="86" spans="2:47" s="1" customFormat="1" ht="10.35" customHeight="1" x14ac:dyDescent="0.3">
      <c r="B86" s="32"/>
      <c r="R86" s="33"/>
    </row>
    <row r="87" spans="2:47" s="1" customFormat="1" ht="29.25" customHeight="1" x14ac:dyDescent="0.3">
      <c r="B87" s="32"/>
      <c r="C87" s="108" t="s">
        <v>99</v>
      </c>
      <c r="N87" s="180">
        <f>N130</f>
        <v>0</v>
      </c>
      <c r="O87" s="169"/>
      <c r="P87" s="169"/>
      <c r="Q87" s="169"/>
      <c r="R87" s="33"/>
      <c r="AU87" s="16" t="s">
        <v>100</v>
      </c>
    </row>
    <row r="88" spans="2:47" s="6" customFormat="1" ht="24.95" customHeight="1" x14ac:dyDescent="0.3">
      <c r="B88" s="109"/>
      <c r="D88" s="110" t="s">
        <v>101</v>
      </c>
      <c r="N88" s="212">
        <f>N131</f>
        <v>0</v>
      </c>
      <c r="O88" s="213"/>
      <c r="P88" s="213"/>
      <c r="Q88" s="213"/>
      <c r="R88" s="111"/>
    </row>
    <row r="89" spans="2:47" s="7" customFormat="1" ht="19.899999999999999" customHeight="1" x14ac:dyDescent="0.3">
      <c r="B89" s="112"/>
      <c r="D89" s="89" t="s">
        <v>102</v>
      </c>
      <c r="N89" s="192">
        <f>N132</f>
        <v>0</v>
      </c>
      <c r="O89" s="214"/>
      <c r="P89" s="214"/>
      <c r="Q89" s="214"/>
      <c r="R89" s="113"/>
    </row>
    <row r="90" spans="2:47" s="7" customFormat="1" ht="19.899999999999999" customHeight="1" x14ac:dyDescent="0.3">
      <c r="B90" s="112"/>
      <c r="D90" s="89" t="s">
        <v>103</v>
      </c>
      <c r="N90" s="192">
        <f>N133</f>
        <v>0</v>
      </c>
      <c r="O90" s="214"/>
      <c r="P90" s="214"/>
      <c r="Q90" s="214"/>
      <c r="R90" s="113"/>
    </row>
    <row r="91" spans="2:47" s="7" customFormat="1" ht="19.899999999999999" customHeight="1" x14ac:dyDescent="0.3">
      <c r="B91" s="112"/>
      <c r="D91" s="89" t="s">
        <v>104</v>
      </c>
      <c r="N91" s="192">
        <f>N143</f>
        <v>0</v>
      </c>
      <c r="O91" s="214"/>
      <c r="P91" s="214"/>
      <c r="Q91" s="214"/>
      <c r="R91" s="113"/>
    </row>
    <row r="92" spans="2:47" s="7" customFormat="1" ht="19.899999999999999" customHeight="1" x14ac:dyDescent="0.3">
      <c r="B92" s="112"/>
      <c r="D92" s="89" t="s">
        <v>105</v>
      </c>
      <c r="N92" s="192">
        <f>N148</f>
        <v>0</v>
      </c>
      <c r="O92" s="214"/>
      <c r="P92" s="214"/>
      <c r="Q92" s="214"/>
      <c r="R92" s="113"/>
    </row>
    <row r="93" spans="2:47" s="7" customFormat="1" ht="19.899999999999999" customHeight="1" x14ac:dyDescent="0.3">
      <c r="B93" s="112"/>
      <c r="D93" s="89" t="s">
        <v>106</v>
      </c>
      <c r="N93" s="192">
        <f>N153</f>
        <v>0</v>
      </c>
      <c r="O93" s="214"/>
      <c r="P93" s="214"/>
      <c r="Q93" s="214"/>
      <c r="R93" s="113"/>
    </row>
    <row r="94" spans="2:47" s="7" customFormat="1" ht="19.899999999999999" customHeight="1" x14ac:dyDescent="0.3">
      <c r="B94" s="112"/>
      <c r="D94" s="89" t="s">
        <v>107</v>
      </c>
      <c r="N94" s="192">
        <f>N158</f>
        <v>0</v>
      </c>
      <c r="O94" s="214"/>
      <c r="P94" s="214"/>
      <c r="Q94" s="214"/>
      <c r="R94" s="113"/>
    </row>
    <row r="95" spans="2:47" s="7" customFormat="1" ht="19.899999999999999" customHeight="1" x14ac:dyDescent="0.3">
      <c r="B95" s="112"/>
      <c r="D95" s="89" t="s">
        <v>108</v>
      </c>
      <c r="N95" s="192">
        <f>N172</f>
        <v>0</v>
      </c>
      <c r="O95" s="214"/>
      <c r="P95" s="214"/>
      <c r="Q95" s="214"/>
      <c r="R95" s="113"/>
    </row>
    <row r="96" spans="2:47" s="7" customFormat="1" ht="19.899999999999999" customHeight="1" x14ac:dyDescent="0.3">
      <c r="B96" s="112"/>
      <c r="D96" s="89" t="s">
        <v>109</v>
      </c>
      <c r="N96" s="192">
        <f>N184</f>
        <v>0</v>
      </c>
      <c r="O96" s="214"/>
      <c r="P96" s="214"/>
      <c r="Q96" s="214"/>
      <c r="R96" s="113"/>
    </row>
    <row r="97" spans="2:65" s="7" customFormat="1" ht="19.899999999999999" customHeight="1" x14ac:dyDescent="0.3">
      <c r="B97" s="112"/>
      <c r="D97" s="89" t="s">
        <v>110</v>
      </c>
      <c r="N97" s="192">
        <f>N198</f>
        <v>0</v>
      </c>
      <c r="O97" s="214"/>
      <c r="P97" s="214"/>
      <c r="Q97" s="214"/>
      <c r="R97" s="113"/>
    </row>
    <row r="98" spans="2:65" s="7" customFormat="1" ht="19.899999999999999" customHeight="1" x14ac:dyDescent="0.3">
      <c r="B98" s="112"/>
      <c r="D98" s="89" t="s">
        <v>111</v>
      </c>
      <c r="N98" s="192">
        <f>N201</f>
        <v>0</v>
      </c>
      <c r="O98" s="214"/>
      <c r="P98" s="214"/>
      <c r="Q98" s="214"/>
      <c r="R98" s="113"/>
    </row>
    <row r="99" spans="2:65" s="6" customFormat="1" ht="24.95" customHeight="1" x14ac:dyDescent="0.3">
      <c r="B99" s="109"/>
      <c r="D99" s="110" t="s">
        <v>112</v>
      </c>
      <c r="N99" s="212">
        <f>N203</f>
        <v>0</v>
      </c>
      <c r="O99" s="213"/>
      <c r="P99" s="213"/>
      <c r="Q99" s="213"/>
      <c r="R99" s="111"/>
    </row>
    <row r="100" spans="2:65" s="7" customFormat="1" ht="19.899999999999999" customHeight="1" x14ac:dyDescent="0.3">
      <c r="B100" s="112"/>
      <c r="D100" s="89" t="s">
        <v>113</v>
      </c>
      <c r="N100" s="192">
        <f>N204</f>
        <v>0</v>
      </c>
      <c r="O100" s="214"/>
      <c r="P100" s="214"/>
      <c r="Q100" s="214"/>
      <c r="R100" s="113"/>
    </row>
    <row r="101" spans="2:65" s="7" customFormat="1" ht="19.899999999999999" customHeight="1" x14ac:dyDescent="0.3">
      <c r="B101" s="112"/>
      <c r="D101" s="89" t="s">
        <v>114</v>
      </c>
      <c r="N101" s="192">
        <f>N232</f>
        <v>0</v>
      </c>
      <c r="O101" s="214"/>
      <c r="P101" s="214"/>
      <c r="Q101" s="214"/>
      <c r="R101" s="113"/>
    </row>
    <row r="102" spans="2:65" s="7" customFormat="1" ht="19.899999999999999" customHeight="1" x14ac:dyDescent="0.3">
      <c r="B102" s="112"/>
      <c r="D102" s="89" t="s">
        <v>115</v>
      </c>
      <c r="N102" s="192">
        <f>N236</f>
        <v>0</v>
      </c>
      <c r="O102" s="214"/>
      <c r="P102" s="214"/>
      <c r="Q102" s="214"/>
      <c r="R102" s="113"/>
    </row>
    <row r="103" spans="2:65" s="7" customFormat="1" ht="19.899999999999999" customHeight="1" x14ac:dyDescent="0.3">
      <c r="B103" s="112"/>
      <c r="D103" s="89" t="s">
        <v>116</v>
      </c>
      <c r="N103" s="192">
        <f>N242</f>
        <v>0</v>
      </c>
      <c r="O103" s="214"/>
      <c r="P103" s="214"/>
      <c r="Q103" s="214"/>
      <c r="R103" s="113"/>
    </row>
    <row r="104" spans="2:65" s="6" customFormat="1" ht="21.75" customHeight="1" x14ac:dyDescent="0.35">
      <c r="B104" s="109"/>
      <c r="D104" s="110"/>
      <c r="N104" s="215"/>
      <c r="O104" s="213"/>
      <c r="P104" s="213"/>
      <c r="Q104" s="213"/>
      <c r="R104" s="111"/>
    </row>
    <row r="105" spans="2:65" s="1" customFormat="1" ht="21.75" customHeight="1" x14ac:dyDescent="0.3">
      <c r="B105" s="32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 s="33"/>
    </row>
    <row r="106" spans="2:65" s="1" customFormat="1" ht="29.25" customHeight="1" x14ac:dyDescent="0.3">
      <c r="B106" s="32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 s="33"/>
      <c r="T106" s="114"/>
      <c r="U106" s="115" t="s">
        <v>43</v>
      </c>
    </row>
    <row r="107" spans="2:65" s="1" customFormat="1" ht="18" customHeight="1" x14ac:dyDescent="0.3">
      <c r="B107" s="32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 s="33"/>
      <c r="S107" s="116"/>
      <c r="T107" s="68"/>
      <c r="U107" s="117" t="s">
        <v>44</v>
      </c>
      <c r="V107" s="116"/>
      <c r="W107" s="116"/>
      <c r="X107" s="116"/>
      <c r="Y107" s="116"/>
      <c r="Z107" s="116"/>
      <c r="AA107" s="116"/>
      <c r="AB107" s="116"/>
      <c r="AC107" s="116"/>
      <c r="AD107" s="116"/>
      <c r="AE107" s="116"/>
      <c r="AF107" s="116"/>
      <c r="AG107" s="116"/>
      <c r="AH107" s="116"/>
      <c r="AI107" s="116"/>
      <c r="AJ107" s="116"/>
      <c r="AK107" s="116"/>
      <c r="AL107" s="116"/>
      <c r="AM107" s="116"/>
      <c r="AN107" s="116"/>
      <c r="AO107" s="116"/>
      <c r="AP107" s="116"/>
      <c r="AQ107" s="116"/>
      <c r="AR107" s="116"/>
      <c r="AS107" s="116"/>
      <c r="AT107" s="116"/>
      <c r="AU107" s="116"/>
      <c r="AV107" s="116"/>
      <c r="AW107" s="116"/>
      <c r="AX107" s="116"/>
      <c r="AY107" s="118" t="s">
        <v>117</v>
      </c>
      <c r="AZ107" s="116"/>
      <c r="BA107" s="116"/>
      <c r="BB107" s="116"/>
      <c r="BC107" s="116"/>
      <c r="BD107" s="116"/>
      <c r="BE107" s="119">
        <f t="shared" ref="BE107:BE112" si="0">IF(U107="základní",N107,0)</f>
        <v>0</v>
      </c>
      <c r="BF107" s="119">
        <f t="shared" ref="BF107:BF112" si="1">IF(U107="snížená",N107,0)</f>
        <v>0</v>
      </c>
      <c r="BG107" s="119">
        <f t="shared" ref="BG107:BG112" si="2">IF(U107="zákl. přenesená",N107,0)</f>
        <v>0</v>
      </c>
      <c r="BH107" s="119">
        <f t="shared" ref="BH107:BH112" si="3">IF(U107="sníž. přenesená",N107,0)</f>
        <v>0</v>
      </c>
      <c r="BI107" s="119">
        <f t="shared" ref="BI107:BI112" si="4">IF(U107="nulová",N107,0)</f>
        <v>0</v>
      </c>
      <c r="BJ107" s="118" t="s">
        <v>23</v>
      </c>
      <c r="BK107" s="116"/>
      <c r="BL107" s="116"/>
      <c r="BM107" s="116"/>
    </row>
    <row r="108" spans="2:65" s="1" customFormat="1" ht="18" customHeight="1" x14ac:dyDescent="0.3">
      <c r="B108" s="32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 s="33"/>
      <c r="S108" s="116"/>
      <c r="T108" s="68"/>
      <c r="U108" s="117" t="s">
        <v>44</v>
      </c>
      <c r="V108" s="116"/>
      <c r="W108" s="116"/>
      <c r="X108" s="116"/>
      <c r="Y108" s="116"/>
      <c r="Z108" s="116"/>
      <c r="AA108" s="116"/>
      <c r="AB108" s="116"/>
      <c r="AC108" s="116"/>
      <c r="AD108" s="116"/>
      <c r="AE108" s="116"/>
      <c r="AF108" s="116"/>
      <c r="AG108" s="116"/>
      <c r="AH108" s="116"/>
      <c r="AI108" s="116"/>
      <c r="AJ108" s="116"/>
      <c r="AK108" s="116"/>
      <c r="AL108" s="116"/>
      <c r="AM108" s="116"/>
      <c r="AN108" s="116"/>
      <c r="AO108" s="116"/>
      <c r="AP108" s="116"/>
      <c r="AQ108" s="116"/>
      <c r="AR108" s="116"/>
      <c r="AS108" s="116"/>
      <c r="AT108" s="116"/>
      <c r="AU108" s="116"/>
      <c r="AV108" s="116"/>
      <c r="AW108" s="116"/>
      <c r="AX108" s="116"/>
      <c r="AY108" s="118" t="s">
        <v>117</v>
      </c>
      <c r="AZ108" s="116"/>
      <c r="BA108" s="116"/>
      <c r="BB108" s="116"/>
      <c r="BC108" s="116"/>
      <c r="BD108" s="116"/>
      <c r="BE108" s="119">
        <f t="shared" si="0"/>
        <v>0</v>
      </c>
      <c r="BF108" s="119">
        <f t="shared" si="1"/>
        <v>0</v>
      </c>
      <c r="BG108" s="119">
        <f t="shared" si="2"/>
        <v>0</v>
      </c>
      <c r="BH108" s="119">
        <f t="shared" si="3"/>
        <v>0</v>
      </c>
      <c r="BI108" s="119">
        <f t="shared" si="4"/>
        <v>0</v>
      </c>
      <c r="BJ108" s="118" t="s">
        <v>23</v>
      </c>
      <c r="BK108" s="116"/>
      <c r="BL108" s="116"/>
      <c r="BM108" s="116"/>
    </row>
    <row r="109" spans="2:65" s="1" customFormat="1" ht="18" customHeight="1" x14ac:dyDescent="0.3">
      <c r="B109" s="32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 s="33"/>
      <c r="S109" s="116"/>
      <c r="T109" s="68"/>
      <c r="U109" s="117" t="s">
        <v>44</v>
      </c>
      <c r="V109" s="116"/>
      <c r="W109" s="116"/>
      <c r="X109" s="116"/>
      <c r="Y109" s="116"/>
      <c r="Z109" s="116"/>
      <c r="AA109" s="116"/>
      <c r="AB109" s="116"/>
      <c r="AC109" s="116"/>
      <c r="AD109" s="116"/>
      <c r="AE109" s="116"/>
      <c r="AF109" s="116"/>
      <c r="AG109" s="116"/>
      <c r="AH109" s="116"/>
      <c r="AI109" s="116"/>
      <c r="AJ109" s="116"/>
      <c r="AK109" s="116"/>
      <c r="AL109" s="116"/>
      <c r="AM109" s="116"/>
      <c r="AN109" s="116"/>
      <c r="AO109" s="116"/>
      <c r="AP109" s="116"/>
      <c r="AQ109" s="116"/>
      <c r="AR109" s="116"/>
      <c r="AS109" s="116"/>
      <c r="AT109" s="116"/>
      <c r="AU109" s="116"/>
      <c r="AV109" s="116"/>
      <c r="AW109" s="116"/>
      <c r="AX109" s="116"/>
      <c r="AY109" s="118" t="s">
        <v>117</v>
      </c>
      <c r="AZ109" s="116"/>
      <c r="BA109" s="116"/>
      <c r="BB109" s="116"/>
      <c r="BC109" s="116"/>
      <c r="BD109" s="116"/>
      <c r="BE109" s="119">
        <f t="shared" si="0"/>
        <v>0</v>
      </c>
      <c r="BF109" s="119">
        <f t="shared" si="1"/>
        <v>0</v>
      </c>
      <c r="BG109" s="119">
        <f t="shared" si="2"/>
        <v>0</v>
      </c>
      <c r="BH109" s="119">
        <f t="shared" si="3"/>
        <v>0</v>
      </c>
      <c r="BI109" s="119">
        <f t="shared" si="4"/>
        <v>0</v>
      </c>
      <c r="BJ109" s="118" t="s">
        <v>23</v>
      </c>
      <c r="BK109" s="116"/>
      <c r="BL109" s="116"/>
      <c r="BM109" s="116"/>
    </row>
    <row r="110" spans="2:65" s="1" customFormat="1" ht="18" customHeight="1" x14ac:dyDescent="0.3">
      <c r="B110" s="32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 s="33"/>
      <c r="S110" s="116"/>
      <c r="T110" s="68"/>
      <c r="U110" s="117" t="s">
        <v>44</v>
      </c>
      <c r="V110" s="116"/>
      <c r="W110" s="116"/>
      <c r="X110" s="116"/>
      <c r="Y110" s="116"/>
      <c r="Z110" s="116"/>
      <c r="AA110" s="116"/>
      <c r="AB110" s="116"/>
      <c r="AC110" s="116"/>
      <c r="AD110" s="116"/>
      <c r="AE110" s="116"/>
      <c r="AF110" s="116"/>
      <c r="AG110" s="116"/>
      <c r="AH110" s="116"/>
      <c r="AI110" s="116"/>
      <c r="AJ110" s="116"/>
      <c r="AK110" s="116"/>
      <c r="AL110" s="116"/>
      <c r="AM110" s="116"/>
      <c r="AN110" s="116"/>
      <c r="AO110" s="116"/>
      <c r="AP110" s="116"/>
      <c r="AQ110" s="116"/>
      <c r="AR110" s="116"/>
      <c r="AS110" s="116"/>
      <c r="AT110" s="116"/>
      <c r="AU110" s="116"/>
      <c r="AV110" s="116"/>
      <c r="AW110" s="116"/>
      <c r="AX110" s="116"/>
      <c r="AY110" s="118" t="s">
        <v>117</v>
      </c>
      <c r="AZ110" s="116"/>
      <c r="BA110" s="116"/>
      <c r="BB110" s="116"/>
      <c r="BC110" s="116"/>
      <c r="BD110" s="116"/>
      <c r="BE110" s="119">
        <f t="shared" si="0"/>
        <v>0</v>
      </c>
      <c r="BF110" s="119">
        <f t="shared" si="1"/>
        <v>0</v>
      </c>
      <c r="BG110" s="119">
        <f t="shared" si="2"/>
        <v>0</v>
      </c>
      <c r="BH110" s="119">
        <f t="shared" si="3"/>
        <v>0</v>
      </c>
      <c r="BI110" s="119">
        <f t="shared" si="4"/>
        <v>0</v>
      </c>
      <c r="BJ110" s="118" t="s">
        <v>23</v>
      </c>
      <c r="BK110" s="116"/>
      <c r="BL110" s="116"/>
      <c r="BM110" s="116"/>
    </row>
    <row r="111" spans="2:65" s="1" customFormat="1" ht="18" customHeight="1" x14ac:dyDescent="0.3">
      <c r="B111" s="32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 s="33"/>
      <c r="S111" s="116"/>
      <c r="T111" s="68"/>
      <c r="U111" s="117" t="s">
        <v>44</v>
      </c>
      <c r="V111" s="116"/>
      <c r="W111" s="116"/>
      <c r="X111" s="116"/>
      <c r="Y111" s="116"/>
      <c r="Z111" s="116"/>
      <c r="AA111" s="116"/>
      <c r="AB111" s="116"/>
      <c r="AC111" s="116"/>
      <c r="AD111" s="116"/>
      <c r="AE111" s="116"/>
      <c r="AF111" s="116"/>
      <c r="AG111" s="116"/>
      <c r="AH111" s="116"/>
      <c r="AI111" s="116"/>
      <c r="AJ111" s="116"/>
      <c r="AK111" s="116"/>
      <c r="AL111" s="116"/>
      <c r="AM111" s="116"/>
      <c r="AN111" s="116"/>
      <c r="AO111" s="116"/>
      <c r="AP111" s="116"/>
      <c r="AQ111" s="116"/>
      <c r="AR111" s="116"/>
      <c r="AS111" s="116"/>
      <c r="AT111" s="116"/>
      <c r="AU111" s="116"/>
      <c r="AV111" s="116"/>
      <c r="AW111" s="116"/>
      <c r="AX111" s="116"/>
      <c r="AY111" s="118" t="s">
        <v>117</v>
      </c>
      <c r="AZ111" s="116"/>
      <c r="BA111" s="116"/>
      <c r="BB111" s="116"/>
      <c r="BC111" s="116"/>
      <c r="BD111" s="116"/>
      <c r="BE111" s="119">
        <f t="shared" si="0"/>
        <v>0</v>
      </c>
      <c r="BF111" s="119">
        <f t="shared" si="1"/>
        <v>0</v>
      </c>
      <c r="BG111" s="119">
        <f t="shared" si="2"/>
        <v>0</v>
      </c>
      <c r="BH111" s="119">
        <f t="shared" si="3"/>
        <v>0</v>
      </c>
      <c r="BI111" s="119">
        <f t="shared" si="4"/>
        <v>0</v>
      </c>
      <c r="BJ111" s="118" t="s">
        <v>23</v>
      </c>
      <c r="BK111" s="116"/>
      <c r="BL111" s="116"/>
      <c r="BM111" s="116"/>
    </row>
    <row r="112" spans="2:65" s="1" customFormat="1" ht="18" customHeight="1" x14ac:dyDescent="0.3">
      <c r="B112" s="3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 s="33"/>
      <c r="S112" s="116"/>
      <c r="T112" s="120"/>
      <c r="U112" s="121" t="s">
        <v>44</v>
      </c>
      <c r="V112" s="116"/>
      <c r="W112" s="116"/>
      <c r="X112" s="116"/>
      <c r="Y112" s="116"/>
      <c r="Z112" s="116"/>
      <c r="AA112" s="116"/>
      <c r="AB112" s="116"/>
      <c r="AC112" s="116"/>
      <c r="AD112" s="116"/>
      <c r="AE112" s="116"/>
      <c r="AF112" s="116"/>
      <c r="AG112" s="116"/>
      <c r="AH112" s="116"/>
      <c r="AI112" s="116"/>
      <c r="AJ112" s="116"/>
      <c r="AK112" s="116"/>
      <c r="AL112" s="116"/>
      <c r="AM112" s="116"/>
      <c r="AN112" s="116"/>
      <c r="AO112" s="116"/>
      <c r="AP112" s="116"/>
      <c r="AQ112" s="116"/>
      <c r="AR112" s="116"/>
      <c r="AS112" s="116"/>
      <c r="AT112" s="116"/>
      <c r="AU112" s="116"/>
      <c r="AV112" s="116"/>
      <c r="AW112" s="116"/>
      <c r="AX112" s="116"/>
      <c r="AY112" s="118" t="s">
        <v>118</v>
      </c>
      <c r="AZ112" s="116"/>
      <c r="BA112" s="116"/>
      <c r="BB112" s="116"/>
      <c r="BC112" s="116"/>
      <c r="BD112" s="116"/>
      <c r="BE112" s="119">
        <f t="shared" si="0"/>
        <v>0</v>
      </c>
      <c r="BF112" s="119">
        <f t="shared" si="1"/>
        <v>0</v>
      </c>
      <c r="BG112" s="119">
        <f t="shared" si="2"/>
        <v>0</v>
      </c>
      <c r="BH112" s="119">
        <f t="shared" si="3"/>
        <v>0</v>
      </c>
      <c r="BI112" s="119">
        <f t="shared" si="4"/>
        <v>0</v>
      </c>
      <c r="BJ112" s="118" t="s">
        <v>23</v>
      </c>
      <c r="BK112" s="116"/>
      <c r="BL112" s="116"/>
      <c r="BM112" s="116"/>
    </row>
    <row r="113" spans="2:18" s="1" customFormat="1" x14ac:dyDescent="0.3">
      <c r="B113" s="32"/>
      <c r="R113" s="33"/>
    </row>
    <row r="114" spans="2:18" s="1" customFormat="1" ht="29.25" customHeight="1" x14ac:dyDescent="0.3">
      <c r="B114" s="32"/>
      <c r="C114" s="100" t="s">
        <v>407</v>
      </c>
      <c r="D114" s="101"/>
      <c r="E114" s="101"/>
      <c r="F114" s="101"/>
      <c r="G114" s="101"/>
      <c r="H114" s="101"/>
      <c r="I114" s="101"/>
      <c r="J114" s="101"/>
      <c r="K114" s="101"/>
      <c r="L114" s="195">
        <f>ROUND(SUM(N87+N106),2)</f>
        <v>0</v>
      </c>
      <c r="M114" s="211"/>
      <c r="N114" s="211"/>
      <c r="O114" s="211"/>
      <c r="P114" s="211"/>
      <c r="Q114" s="211"/>
      <c r="R114" s="33"/>
    </row>
    <row r="115" spans="2:18" s="1" customFormat="1" ht="6.95" customHeight="1" x14ac:dyDescent="0.3"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6"/>
    </row>
    <row r="118" spans="2:18" ht="109.5" customHeight="1" x14ac:dyDescent="0.3"/>
    <row r="119" spans="2:18" s="1" customFormat="1" ht="6.75" hidden="1" customHeight="1" x14ac:dyDescent="0.3">
      <c r="B119" s="57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  <c r="N119" s="58"/>
      <c r="O119" s="58"/>
      <c r="P119" s="58"/>
      <c r="Q119" s="58"/>
      <c r="R119" s="59"/>
    </row>
    <row r="120" spans="2:18" s="1" customFormat="1" ht="36.950000000000003" customHeight="1" x14ac:dyDescent="0.3">
      <c r="B120" s="32"/>
      <c r="C120" s="167" t="s">
        <v>119</v>
      </c>
      <c r="D120" s="169"/>
      <c r="E120" s="169"/>
      <c r="F120" s="169"/>
      <c r="G120" s="169"/>
      <c r="H120" s="169"/>
      <c r="I120" s="169"/>
      <c r="J120" s="169"/>
      <c r="K120" s="169"/>
      <c r="L120" s="169"/>
      <c r="M120" s="169"/>
      <c r="N120" s="169"/>
      <c r="O120" s="169"/>
      <c r="P120" s="169"/>
      <c r="Q120" s="169"/>
      <c r="R120" s="33"/>
    </row>
    <row r="121" spans="2:18" s="1" customFormat="1" ht="6.95" customHeight="1" x14ac:dyDescent="0.3">
      <c r="B121" s="32"/>
      <c r="R121" s="33"/>
    </row>
    <row r="122" spans="2:18" s="1" customFormat="1" ht="36.950000000000003" customHeight="1" x14ac:dyDescent="0.3">
      <c r="B122" s="32"/>
      <c r="C122" s="63" t="s">
        <v>17</v>
      </c>
      <c r="F122" s="197" t="str">
        <f>F6</f>
        <v>VNITŘNÍ KANALIZACE</v>
      </c>
      <c r="G122" s="169"/>
      <c r="H122" s="169"/>
      <c r="I122" s="169"/>
      <c r="J122" s="169"/>
      <c r="K122" s="169"/>
      <c r="L122" s="169"/>
      <c r="M122" s="169"/>
      <c r="N122" s="169"/>
      <c r="O122" s="169"/>
      <c r="P122" s="169"/>
      <c r="R122" s="33"/>
    </row>
    <row r="123" spans="2:18" s="1" customFormat="1" ht="6.95" customHeight="1" x14ac:dyDescent="0.3">
      <c r="B123" s="32"/>
      <c r="R123" s="33"/>
    </row>
    <row r="124" spans="2:18" s="1" customFormat="1" ht="18" customHeight="1" x14ac:dyDescent="0.3">
      <c r="B124" s="32"/>
      <c r="C124" s="27" t="s">
        <v>24</v>
      </c>
      <c r="F124" s="25" t="str">
        <f>F8</f>
        <v>REKONSTRUKCE VENKOVNÍ KANALIZACE-STŘELNICE DC</v>
      </c>
      <c r="K124" s="27" t="s">
        <v>26</v>
      </c>
      <c r="M124" s="209" t="str">
        <f>IF(O8="","",O8)</f>
        <v>13. 11. 2018</v>
      </c>
      <c r="N124" s="169"/>
      <c r="O124" s="169"/>
      <c r="P124" s="169"/>
      <c r="R124" s="33"/>
    </row>
    <row r="125" spans="2:18" s="1" customFormat="1" ht="6.95" customHeight="1" x14ac:dyDescent="0.3">
      <c r="B125" s="32"/>
      <c r="R125" s="33"/>
    </row>
    <row r="126" spans="2:18" s="1" customFormat="1" ht="15" x14ac:dyDescent="0.3">
      <c r="B126" s="32"/>
      <c r="C126" s="27" t="s">
        <v>30</v>
      </c>
      <c r="F126" s="25" t="str">
        <f>E11</f>
        <v xml:space="preserve"> </v>
      </c>
      <c r="K126" s="27" t="s">
        <v>36</v>
      </c>
      <c r="M126" s="171" t="str">
        <f>E17</f>
        <v xml:space="preserve"> </v>
      </c>
      <c r="N126" s="169"/>
      <c r="O126" s="169"/>
      <c r="P126" s="169"/>
      <c r="Q126" s="169"/>
      <c r="R126" s="33"/>
    </row>
    <row r="127" spans="2:18" s="1" customFormat="1" ht="14.45" customHeight="1" x14ac:dyDescent="0.3">
      <c r="B127" s="32"/>
      <c r="C127" s="27" t="s">
        <v>34</v>
      </c>
      <c r="F127" s="25" t="str">
        <f>IF(E14="","",E14)</f>
        <v>Vyplň údaj</v>
      </c>
      <c r="K127" s="27" t="s">
        <v>38</v>
      </c>
      <c r="M127" s="171" t="str">
        <f>E20</f>
        <v xml:space="preserve"> </v>
      </c>
      <c r="N127" s="169"/>
      <c r="O127" s="169"/>
      <c r="P127" s="169"/>
      <c r="Q127" s="169"/>
      <c r="R127" s="33"/>
    </row>
    <row r="128" spans="2:18" s="1" customFormat="1" ht="10.35" customHeight="1" x14ac:dyDescent="0.3">
      <c r="B128" s="32"/>
      <c r="R128" s="33"/>
    </row>
    <row r="129" spans="2:65" s="8" customFormat="1" ht="29.25" customHeight="1" x14ac:dyDescent="0.3">
      <c r="B129" s="122"/>
      <c r="C129" s="123" t="s">
        <v>120</v>
      </c>
      <c r="D129" s="124" t="s">
        <v>121</v>
      </c>
      <c r="E129" s="124" t="s">
        <v>61</v>
      </c>
      <c r="F129" s="219" t="s">
        <v>122</v>
      </c>
      <c r="G129" s="220"/>
      <c r="H129" s="220"/>
      <c r="I129" s="220"/>
      <c r="J129" s="124" t="s">
        <v>123</v>
      </c>
      <c r="K129" s="124" t="s">
        <v>124</v>
      </c>
      <c r="L129" s="221" t="s">
        <v>125</v>
      </c>
      <c r="M129" s="220"/>
      <c r="N129" s="219" t="s">
        <v>98</v>
      </c>
      <c r="O129" s="220"/>
      <c r="P129" s="220"/>
      <c r="Q129" s="222"/>
      <c r="R129" s="125"/>
      <c r="T129" s="70" t="s">
        <v>126</v>
      </c>
      <c r="U129" s="71" t="s">
        <v>43</v>
      </c>
      <c r="V129" s="71" t="s">
        <v>127</v>
      </c>
      <c r="W129" s="71" t="s">
        <v>128</v>
      </c>
      <c r="X129" s="71" t="s">
        <v>129</v>
      </c>
      <c r="Y129" s="71" t="s">
        <v>130</v>
      </c>
      <c r="Z129" s="71" t="s">
        <v>131</v>
      </c>
      <c r="AA129" s="72" t="s">
        <v>132</v>
      </c>
    </row>
    <row r="130" spans="2:65" s="1" customFormat="1" ht="29.25" customHeight="1" x14ac:dyDescent="0.35">
      <c r="B130" s="32"/>
      <c r="C130" s="74" t="s">
        <v>95</v>
      </c>
      <c r="N130" s="240">
        <f>BK130</f>
        <v>0</v>
      </c>
      <c r="O130" s="241"/>
      <c r="P130" s="241"/>
      <c r="Q130" s="241"/>
      <c r="R130" s="33"/>
      <c r="T130" s="73"/>
      <c r="U130" s="46"/>
      <c r="V130" s="46"/>
      <c r="W130" s="126">
        <f>W131+W203+W245</f>
        <v>0</v>
      </c>
      <c r="X130" s="46"/>
      <c r="Y130" s="126">
        <f>Y131+Y203+Y245</f>
        <v>8.5942237699999993</v>
      </c>
      <c r="Z130" s="46"/>
      <c r="AA130" s="127">
        <f>AA131+AA203+AA245</f>
        <v>5.6715800000000005</v>
      </c>
      <c r="AT130" s="16" t="s">
        <v>78</v>
      </c>
      <c r="AU130" s="16" t="s">
        <v>100</v>
      </c>
      <c r="BK130" s="128">
        <f>BK131+BK203+BK245</f>
        <v>0</v>
      </c>
    </row>
    <row r="131" spans="2:65" s="9" customFormat="1" ht="37.35" customHeight="1" x14ac:dyDescent="0.35">
      <c r="B131" s="129"/>
      <c r="D131" s="130" t="s">
        <v>101</v>
      </c>
      <c r="E131" s="130"/>
      <c r="F131" s="130"/>
      <c r="G131" s="130"/>
      <c r="H131" s="130"/>
      <c r="I131" s="130"/>
      <c r="J131" s="130"/>
      <c r="K131" s="130"/>
      <c r="L131" s="130"/>
      <c r="M131" s="130"/>
      <c r="N131" s="215">
        <f>BK131</f>
        <v>0</v>
      </c>
      <c r="O131" s="212"/>
      <c r="P131" s="212"/>
      <c r="Q131" s="212"/>
      <c r="R131" s="131"/>
      <c r="T131" s="132"/>
      <c r="W131" s="133">
        <f>W132+W133+W143+W148+W153+W158+W172+W184+W198+W201</f>
        <v>0</v>
      </c>
      <c r="Y131" s="133">
        <f>Y132+Y133+Y143+Y148+Y153+Y158+Y172+Y184+Y198+Y201</f>
        <v>6.4002237700000002</v>
      </c>
      <c r="AA131" s="134">
        <f>AA132+AA133+AA143+AA148+AA153+AA158+AA172+AA184+AA198+AA201</f>
        <v>5.3073000000000006</v>
      </c>
      <c r="AR131" s="135" t="s">
        <v>23</v>
      </c>
      <c r="AT131" s="136" t="s">
        <v>78</v>
      </c>
      <c r="AU131" s="136" t="s">
        <v>79</v>
      </c>
      <c r="AY131" s="135" t="s">
        <v>133</v>
      </c>
      <c r="BK131" s="137">
        <f>BK132+BK133+BK143+BK148+BK153+BK158+BK172+BK184+BK198+BK201</f>
        <v>0</v>
      </c>
    </row>
    <row r="132" spans="2:65" s="9" customFormat="1" ht="19.899999999999999" customHeight="1" x14ac:dyDescent="0.3">
      <c r="B132" s="129"/>
      <c r="D132" s="138" t="s">
        <v>102</v>
      </c>
      <c r="E132" s="138"/>
      <c r="F132" s="138"/>
      <c r="G132" s="138"/>
      <c r="H132" s="138"/>
      <c r="I132" s="138"/>
      <c r="J132" s="138"/>
      <c r="K132" s="138"/>
      <c r="L132" s="138"/>
      <c r="M132" s="138"/>
      <c r="N132" s="242">
        <f>BK132</f>
        <v>0</v>
      </c>
      <c r="O132" s="192"/>
      <c r="P132" s="192"/>
      <c r="Q132" s="192"/>
      <c r="R132" s="131"/>
      <c r="T132" s="132"/>
      <c r="W132" s="133">
        <v>0</v>
      </c>
      <c r="Y132" s="133">
        <v>0</v>
      </c>
      <c r="AA132" s="134">
        <v>0</v>
      </c>
      <c r="AR132" s="135" t="s">
        <v>23</v>
      </c>
      <c r="AT132" s="136" t="s">
        <v>78</v>
      </c>
      <c r="AU132" s="136" t="s">
        <v>23</v>
      </c>
      <c r="AY132" s="135" t="s">
        <v>133</v>
      </c>
      <c r="BK132" s="137">
        <v>0</v>
      </c>
    </row>
    <row r="133" spans="2:65" s="9" customFormat="1" ht="19.899999999999999" customHeight="1" x14ac:dyDescent="0.3">
      <c r="B133" s="129"/>
      <c r="D133" s="138" t="s">
        <v>103</v>
      </c>
      <c r="E133" s="138"/>
      <c r="F133" s="138"/>
      <c r="G133" s="138"/>
      <c r="H133" s="138"/>
      <c r="I133" s="138"/>
      <c r="J133" s="138"/>
      <c r="K133" s="138"/>
      <c r="L133" s="138"/>
      <c r="M133" s="138"/>
      <c r="N133" s="235">
        <f>BK133</f>
        <v>0</v>
      </c>
      <c r="O133" s="236"/>
      <c r="P133" s="236"/>
      <c r="Q133" s="236"/>
      <c r="R133" s="131"/>
      <c r="T133" s="132"/>
      <c r="W133" s="133">
        <f>SUM(W134:W142)</f>
        <v>0</v>
      </c>
      <c r="Y133" s="133">
        <f>SUM(Y134:Y142)</f>
        <v>0</v>
      </c>
      <c r="AA133" s="134">
        <f>SUM(AA134:AA142)</f>
        <v>0</v>
      </c>
      <c r="AR133" s="135" t="s">
        <v>23</v>
      </c>
      <c r="AT133" s="136" t="s">
        <v>78</v>
      </c>
      <c r="AU133" s="136" t="s">
        <v>23</v>
      </c>
      <c r="AY133" s="135" t="s">
        <v>133</v>
      </c>
      <c r="BK133" s="137">
        <f>SUM(BK134:BK142)</f>
        <v>0</v>
      </c>
    </row>
    <row r="134" spans="2:65" s="1" customFormat="1" ht="31.5" customHeight="1" x14ac:dyDescent="0.3">
      <c r="B134" s="32"/>
      <c r="C134" s="139" t="s">
        <v>23</v>
      </c>
      <c r="D134" s="139" t="s">
        <v>134</v>
      </c>
      <c r="E134" s="140" t="s">
        <v>135</v>
      </c>
      <c r="F134" s="223" t="s">
        <v>136</v>
      </c>
      <c r="G134" s="224"/>
      <c r="H134" s="224"/>
      <c r="I134" s="224"/>
      <c r="J134" s="141" t="s">
        <v>137</v>
      </c>
      <c r="K134" s="142">
        <v>2.915</v>
      </c>
      <c r="L134" s="225">
        <v>0</v>
      </c>
      <c r="M134" s="224"/>
      <c r="N134" s="226">
        <f>ROUND(L134*K134,2)</f>
        <v>0</v>
      </c>
      <c r="O134" s="224"/>
      <c r="P134" s="224"/>
      <c r="Q134" s="224"/>
      <c r="R134" s="33"/>
      <c r="T134" s="143" t="s">
        <v>21</v>
      </c>
      <c r="U134" s="39" t="s">
        <v>44</v>
      </c>
      <c r="W134" s="144">
        <f>V134*K134</f>
        <v>0</v>
      </c>
      <c r="X134" s="144">
        <v>0</v>
      </c>
      <c r="Y134" s="144">
        <f>X134*K134</f>
        <v>0</v>
      </c>
      <c r="Z134" s="144">
        <v>0</v>
      </c>
      <c r="AA134" s="145">
        <f>Z134*K134</f>
        <v>0</v>
      </c>
      <c r="AR134" s="16" t="s">
        <v>138</v>
      </c>
      <c r="AT134" s="16" t="s">
        <v>134</v>
      </c>
      <c r="AU134" s="16" t="s">
        <v>93</v>
      </c>
      <c r="AY134" s="16" t="s">
        <v>133</v>
      </c>
      <c r="BE134" s="93">
        <f>IF(U134="základní",N134,0)</f>
        <v>0</v>
      </c>
      <c r="BF134" s="93">
        <f>IF(U134="snížená",N134,0)</f>
        <v>0</v>
      </c>
      <c r="BG134" s="93">
        <f>IF(U134="zákl. přenesená",N134,0)</f>
        <v>0</v>
      </c>
      <c r="BH134" s="93">
        <f>IF(U134="sníž. přenesená",N134,0)</f>
        <v>0</v>
      </c>
      <c r="BI134" s="93">
        <f>IF(U134="nulová",N134,0)</f>
        <v>0</v>
      </c>
      <c r="BJ134" s="16" t="s">
        <v>23</v>
      </c>
      <c r="BK134" s="93">
        <f>ROUND(L134*K134,2)</f>
        <v>0</v>
      </c>
      <c r="BL134" s="16" t="s">
        <v>138</v>
      </c>
      <c r="BM134" s="16" t="s">
        <v>139</v>
      </c>
    </row>
    <row r="135" spans="2:65" s="10" customFormat="1" ht="22.5" customHeight="1" x14ac:dyDescent="0.3">
      <c r="B135" s="146"/>
      <c r="E135" s="147" t="s">
        <v>21</v>
      </c>
      <c r="F135" s="216" t="s">
        <v>140</v>
      </c>
      <c r="G135" s="217"/>
      <c r="H135" s="217"/>
      <c r="I135" s="217"/>
      <c r="K135" s="148">
        <v>0.60799999999999998</v>
      </c>
      <c r="R135" s="149"/>
      <c r="T135" s="150"/>
      <c r="AA135" s="151"/>
      <c r="AT135" s="147" t="s">
        <v>141</v>
      </c>
      <c r="AU135" s="147" t="s">
        <v>93</v>
      </c>
      <c r="AV135" s="10" t="s">
        <v>93</v>
      </c>
      <c r="AW135" s="10" t="s">
        <v>37</v>
      </c>
      <c r="AX135" s="10" t="s">
        <v>79</v>
      </c>
      <c r="AY135" s="147" t="s">
        <v>133</v>
      </c>
    </row>
    <row r="136" spans="2:65" s="10" customFormat="1" ht="22.5" customHeight="1" x14ac:dyDescent="0.3">
      <c r="B136" s="146"/>
      <c r="E136" s="147" t="s">
        <v>21</v>
      </c>
      <c r="F136" s="218" t="s">
        <v>142</v>
      </c>
      <c r="G136" s="217"/>
      <c r="H136" s="217"/>
      <c r="I136" s="217"/>
      <c r="K136" s="148">
        <v>0.71299999999999997</v>
      </c>
      <c r="R136" s="149"/>
      <c r="T136" s="150"/>
      <c r="AA136" s="151"/>
      <c r="AT136" s="147" t="s">
        <v>141</v>
      </c>
      <c r="AU136" s="147" t="s">
        <v>93</v>
      </c>
      <c r="AV136" s="10" t="s">
        <v>93</v>
      </c>
      <c r="AW136" s="10" t="s">
        <v>37</v>
      </c>
      <c r="AX136" s="10" t="s">
        <v>79</v>
      </c>
      <c r="AY136" s="147" t="s">
        <v>133</v>
      </c>
    </row>
    <row r="137" spans="2:65" s="10" customFormat="1" ht="22.5" customHeight="1" x14ac:dyDescent="0.3">
      <c r="B137" s="146"/>
      <c r="E137" s="147" t="s">
        <v>21</v>
      </c>
      <c r="F137" s="218" t="s">
        <v>143</v>
      </c>
      <c r="G137" s="217"/>
      <c r="H137" s="217"/>
      <c r="I137" s="217"/>
      <c r="K137" s="148">
        <v>0.54400000000000004</v>
      </c>
      <c r="R137" s="149"/>
      <c r="T137" s="150"/>
      <c r="AA137" s="151"/>
      <c r="AT137" s="147" t="s">
        <v>141</v>
      </c>
      <c r="AU137" s="147" t="s">
        <v>93</v>
      </c>
      <c r="AV137" s="10" t="s">
        <v>93</v>
      </c>
      <c r="AW137" s="10" t="s">
        <v>37</v>
      </c>
      <c r="AX137" s="10" t="s">
        <v>79</v>
      </c>
      <c r="AY137" s="147" t="s">
        <v>133</v>
      </c>
    </row>
    <row r="138" spans="2:65" s="10" customFormat="1" ht="22.5" customHeight="1" x14ac:dyDescent="0.3">
      <c r="B138" s="146"/>
      <c r="E138" s="147" t="s">
        <v>21</v>
      </c>
      <c r="F138" s="218" t="s">
        <v>144</v>
      </c>
      <c r="G138" s="217"/>
      <c r="H138" s="217"/>
      <c r="I138" s="217"/>
      <c r="K138" s="148">
        <v>7.4999999999999997E-2</v>
      </c>
      <c r="R138" s="149"/>
      <c r="T138" s="150"/>
      <c r="AA138" s="151"/>
      <c r="AT138" s="147" t="s">
        <v>141</v>
      </c>
      <c r="AU138" s="147" t="s">
        <v>93</v>
      </c>
      <c r="AV138" s="10" t="s">
        <v>93</v>
      </c>
      <c r="AW138" s="10" t="s">
        <v>37</v>
      </c>
      <c r="AX138" s="10" t="s">
        <v>79</v>
      </c>
      <c r="AY138" s="147" t="s">
        <v>133</v>
      </c>
    </row>
    <row r="139" spans="2:65" s="10" customFormat="1" ht="22.5" customHeight="1" x14ac:dyDescent="0.3">
      <c r="B139" s="146"/>
      <c r="E139" s="147" t="s">
        <v>21</v>
      </c>
      <c r="F139" s="218" t="s">
        <v>145</v>
      </c>
      <c r="G139" s="217"/>
      <c r="H139" s="217"/>
      <c r="I139" s="217"/>
      <c r="K139" s="148">
        <v>0.2</v>
      </c>
      <c r="R139" s="149"/>
      <c r="T139" s="150"/>
      <c r="AA139" s="151"/>
      <c r="AT139" s="147" t="s">
        <v>141</v>
      </c>
      <c r="AU139" s="147" t="s">
        <v>93</v>
      </c>
      <c r="AV139" s="10" t="s">
        <v>93</v>
      </c>
      <c r="AW139" s="10" t="s">
        <v>37</v>
      </c>
      <c r="AX139" s="10" t="s">
        <v>79</v>
      </c>
      <c r="AY139" s="147" t="s">
        <v>133</v>
      </c>
    </row>
    <row r="140" spans="2:65" s="10" customFormat="1" ht="22.5" customHeight="1" x14ac:dyDescent="0.3">
      <c r="B140" s="146"/>
      <c r="E140" s="147" t="s">
        <v>21</v>
      </c>
      <c r="F140" s="218" t="s">
        <v>146</v>
      </c>
      <c r="G140" s="217"/>
      <c r="H140" s="217"/>
      <c r="I140" s="217"/>
      <c r="K140" s="148">
        <v>0.77500000000000002</v>
      </c>
      <c r="R140" s="149"/>
      <c r="T140" s="150"/>
      <c r="AA140" s="151"/>
      <c r="AT140" s="147" t="s">
        <v>141</v>
      </c>
      <c r="AU140" s="147" t="s">
        <v>93</v>
      </c>
      <c r="AV140" s="10" t="s">
        <v>93</v>
      </c>
      <c r="AW140" s="10" t="s">
        <v>37</v>
      </c>
      <c r="AX140" s="10" t="s">
        <v>79</v>
      </c>
      <c r="AY140" s="147" t="s">
        <v>133</v>
      </c>
    </row>
    <row r="141" spans="2:65" s="11" customFormat="1" ht="22.5" customHeight="1" x14ac:dyDescent="0.3">
      <c r="B141" s="152"/>
      <c r="E141" s="153" t="s">
        <v>21</v>
      </c>
      <c r="F141" s="227" t="s">
        <v>147</v>
      </c>
      <c r="G141" s="228"/>
      <c r="H141" s="228"/>
      <c r="I141" s="228"/>
      <c r="K141" s="154">
        <v>2.915</v>
      </c>
      <c r="R141" s="155"/>
      <c r="T141" s="156"/>
      <c r="AA141" s="157"/>
      <c r="AT141" s="158" t="s">
        <v>141</v>
      </c>
      <c r="AU141" s="158" t="s">
        <v>93</v>
      </c>
      <c r="AV141" s="11" t="s">
        <v>138</v>
      </c>
      <c r="AW141" s="11" t="s">
        <v>37</v>
      </c>
      <c r="AX141" s="11" t="s">
        <v>23</v>
      </c>
      <c r="AY141" s="158" t="s">
        <v>133</v>
      </c>
    </row>
    <row r="142" spans="2:65" s="1" customFormat="1" ht="31.5" customHeight="1" x14ac:dyDescent="0.3">
      <c r="B142" s="32"/>
      <c r="C142" s="139" t="s">
        <v>93</v>
      </c>
      <c r="D142" s="139" t="s">
        <v>134</v>
      </c>
      <c r="E142" s="140" t="s">
        <v>148</v>
      </c>
      <c r="F142" s="223" t="s">
        <v>149</v>
      </c>
      <c r="G142" s="224"/>
      <c r="H142" s="224"/>
      <c r="I142" s="224"/>
      <c r="J142" s="141" t="s">
        <v>150</v>
      </c>
      <c r="K142" s="142">
        <v>4.5</v>
      </c>
      <c r="L142" s="225">
        <v>0</v>
      </c>
      <c r="M142" s="224"/>
      <c r="N142" s="226">
        <f>ROUND(L142*K142,2)</f>
        <v>0</v>
      </c>
      <c r="O142" s="224"/>
      <c r="P142" s="224"/>
      <c r="Q142" s="224"/>
      <c r="R142" s="33"/>
      <c r="T142" s="143" t="s">
        <v>21</v>
      </c>
      <c r="U142" s="39" t="s">
        <v>44</v>
      </c>
      <c r="W142" s="144">
        <f>V142*K142</f>
        <v>0</v>
      </c>
      <c r="X142" s="144">
        <v>0</v>
      </c>
      <c r="Y142" s="144">
        <f>X142*K142</f>
        <v>0</v>
      </c>
      <c r="Z142" s="144">
        <v>0</v>
      </c>
      <c r="AA142" s="145">
        <f>Z142*K142</f>
        <v>0</v>
      </c>
      <c r="AR142" s="16" t="s">
        <v>138</v>
      </c>
      <c r="AT142" s="16" t="s">
        <v>134</v>
      </c>
      <c r="AU142" s="16" t="s">
        <v>93</v>
      </c>
      <c r="AY142" s="16" t="s">
        <v>133</v>
      </c>
      <c r="BE142" s="93">
        <f>IF(U142="základní",N142,0)</f>
        <v>0</v>
      </c>
      <c r="BF142" s="93">
        <f>IF(U142="snížená",N142,0)</f>
        <v>0</v>
      </c>
      <c r="BG142" s="93">
        <f>IF(U142="zákl. přenesená",N142,0)</f>
        <v>0</v>
      </c>
      <c r="BH142" s="93">
        <f>IF(U142="sníž. přenesená",N142,0)</f>
        <v>0</v>
      </c>
      <c r="BI142" s="93">
        <f>IF(U142="nulová",N142,0)</f>
        <v>0</v>
      </c>
      <c r="BJ142" s="16" t="s">
        <v>23</v>
      </c>
      <c r="BK142" s="93">
        <f>ROUND(L142*K142,2)</f>
        <v>0</v>
      </c>
      <c r="BL142" s="16" t="s">
        <v>138</v>
      </c>
      <c r="BM142" s="16" t="s">
        <v>151</v>
      </c>
    </row>
    <row r="143" spans="2:65" s="9" customFormat="1" ht="29.85" customHeight="1" x14ac:dyDescent="0.3">
      <c r="B143" s="129"/>
      <c r="D143" s="138" t="s">
        <v>104</v>
      </c>
      <c r="E143" s="138"/>
      <c r="F143" s="138"/>
      <c r="G143" s="138"/>
      <c r="H143" s="138"/>
      <c r="I143" s="138"/>
      <c r="J143" s="138"/>
      <c r="K143" s="138"/>
      <c r="L143" s="138"/>
      <c r="M143" s="138"/>
      <c r="N143" s="233">
        <f>BK143</f>
        <v>0</v>
      </c>
      <c r="O143" s="234"/>
      <c r="P143" s="234"/>
      <c r="Q143" s="234"/>
      <c r="R143" s="131"/>
      <c r="T143" s="132"/>
      <c r="W143" s="133">
        <f>SUM(W144:W147)</f>
        <v>0</v>
      </c>
      <c r="Y143" s="133">
        <f>SUM(Y144:Y147)</f>
        <v>0.31402111999999999</v>
      </c>
      <c r="AA143" s="134">
        <f>SUM(AA144:AA147)</f>
        <v>0</v>
      </c>
      <c r="AR143" s="135" t="s">
        <v>23</v>
      </c>
      <c r="AT143" s="136" t="s">
        <v>78</v>
      </c>
      <c r="AU143" s="136" t="s">
        <v>23</v>
      </c>
      <c r="AY143" s="135" t="s">
        <v>133</v>
      </c>
      <c r="BK143" s="137">
        <f>SUM(BK144:BK147)</f>
        <v>0</v>
      </c>
    </row>
    <row r="144" spans="2:65" s="1" customFormat="1" ht="22.5" customHeight="1" x14ac:dyDescent="0.3">
      <c r="B144" s="32"/>
      <c r="C144" s="139" t="s">
        <v>152</v>
      </c>
      <c r="D144" s="139" t="s">
        <v>134</v>
      </c>
      <c r="E144" s="140" t="s">
        <v>153</v>
      </c>
      <c r="F144" s="223" t="s">
        <v>154</v>
      </c>
      <c r="G144" s="224"/>
      <c r="H144" s="224"/>
      <c r="I144" s="224"/>
      <c r="J144" s="141" t="s">
        <v>137</v>
      </c>
      <c r="K144" s="142">
        <v>0.128</v>
      </c>
      <c r="L144" s="225">
        <v>0</v>
      </c>
      <c r="M144" s="224"/>
      <c r="N144" s="226">
        <f>ROUND(L144*K144,2)</f>
        <v>0</v>
      </c>
      <c r="O144" s="224"/>
      <c r="P144" s="224"/>
      <c r="Q144" s="224"/>
      <c r="R144" s="33"/>
      <c r="T144" s="143" t="s">
        <v>21</v>
      </c>
      <c r="U144" s="39" t="s">
        <v>44</v>
      </c>
      <c r="W144" s="144">
        <f>V144*K144</f>
        <v>0</v>
      </c>
      <c r="X144" s="144">
        <v>2.45329</v>
      </c>
      <c r="Y144" s="144">
        <f>X144*K144</f>
        <v>0.31402111999999999</v>
      </c>
      <c r="Z144" s="144">
        <v>0</v>
      </c>
      <c r="AA144" s="145">
        <f>Z144*K144</f>
        <v>0</v>
      </c>
      <c r="AR144" s="16" t="s">
        <v>138</v>
      </c>
      <c r="AT144" s="16" t="s">
        <v>134</v>
      </c>
      <c r="AU144" s="16" t="s">
        <v>93</v>
      </c>
      <c r="AY144" s="16" t="s">
        <v>133</v>
      </c>
      <c r="BE144" s="93">
        <f>IF(U144="základní",N144,0)</f>
        <v>0</v>
      </c>
      <c r="BF144" s="93">
        <f>IF(U144="snížená",N144,0)</f>
        <v>0</v>
      </c>
      <c r="BG144" s="93">
        <f>IF(U144="zákl. přenesená",N144,0)</f>
        <v>0</v>
      </c>
      <c r="BH144" s="93">
        <f>IF(U144="sníž. přenesená",N144,0)</f>
        <v>0</v>
      </c>
      <c r="BI144" s="93">
        <f>IF(U144="nulová",N144,0)</f>
        <v>0</v>
      </c>
      <c r="BJ144" s="16" t="s">
        <v>23</v>
      </c>
      <c r="BK144" s="93">
        <f>ROUND(L144*K144,2)</f>
        <v>0</v>
      </c>
      <c r="BL144" s="16" t="s">
        <v>138</v>
      </c>
      <c r="BM144" s="16" t="s">
        <v>155</v>
      </c>
    </row>
    <row r="145" spans="2:65" s="10" customFormat="1" ht="22.5" customHeight="1" x14ac:dyDescent="0.3">
      <c r="B145" s="146"/>
      <c r="E145" s="147" t="s">
        <v>21</v>
      </c>
      <c r="F145" s="216" t="s">
        <v>156</v>
      </c>
      <c r="G145" s="217"/>
      <c r="H145" s="217"/>
      <c r="I145" s="217"/>
      <c r="K145" s="148">
        <v>6.4000000000000001E-2</v>
      </c>
      <c r="R145" s="149"/>
      <c r="T145" s="150"/>
      <c r="AA145" s="151"/>
      <c r="AT145" s="147" t="s">
        <v>141</v>
      </c>
      <c r="AU145" s="147" t="s">
        <v>93</v>
      </c>
      <c r="AV145" s="10" t="s">
        <v>93</v>
      </c>
      <c r="AW145" s="10" t="s">
        <v>37</v>
      </c>
      <c r="AX145" s="10" t="s">
        <v>79</v>
      </c>
      <c r="AY145" s="147" t="s">
        <v>133</v>
      </c>
    </row>
    <row r="146" spans="2:65" s="10" customFormat="1" ht="22.5" customHeight="1" x14ac:dyDescent="0.3">
      <c r="B146" s="146"/>
      <c r="E146" s="147" t="s">
        <v>21</v>
      </c>
      <c r="F146" s="218" t="s">
        <v>156</v>
      </c>
      <c r="G146" s="217"/>
      <c r="H146" s="217"/>
      <c r="I146" s="217"/>
      <c r="K146" s="148">
        <v>6.4000000000000001E-2</v>
      </c>
      <c r="R146" s="149"/>
      <c r="T146" s="150"/>
      <c r="AA146" s="151"/>
      <c r="AT146" s="147" t="s">
        <v>141</v>
      </c>
      <c r="AU146" s="147" t="s">
        <v>93</v>
      </c>
      <c r="AV146" s="10" t="s">
        <v>93</v>
      </c>
      <c r="AW146" s="10" t="s">
        <v>37</v>
      </c>
      <c r="AX146" s="10" t="s">
        <v>79</v>
      </c>
      <c r="AY146" s="147" t="s">
        <v>133</v>
      </c>
    </row>
    <row r="147" spans="2:65" s="11" customFormat="1" ht="22.5" customHeight="1" x14ac:dyDescent="0.3">
      <c r="B147" s="152"/>
      <c r="E147" s="153" t="s">
        <v>21</v>
      </c>
      <c r="F147" s="227" t="s">
        <v>147</v>
      </c>
      <c r="G147" s="228"/>
      <c r="H147" s="228"/>
      <c r="I147" s="228"/>
      <c r="K147" s="154">
        <v>0.128</v>
      </c>
      <c r="R147" s="155"/>
      <c r="T147" s="156"/>
      <c r="AA147" s="157"/>
      <c r="AT147" s="158" t="s">
        <v>141</v>
      </c>
      <c r="AU147" s="158" t="s">
        <v>93</v>
      </c>
      <c r="AV147" s="11" t="s">
        <v>138</v>
      </c>
      <c r="AW147" s="11" t="s">
        <v>37</v>
      </c>
      <c r="AX147" s="11" t="s">
        <v>23</v>
      </c>
      <c r="AY147" s="158" t="s">
        <v>133</v>
      </c>
    </row>
    <row r="148" spans="2:65" s="9" customFormat="1" ht="29.85" customHeight="1" x14ac:dyDescent="0.3">
      <c r="B148" s="129"/>
      <c r="D148" s="138" t="s">
        <v>105</v>
      </c>
      <c r="E148" s="138"/>
      <c r="F148" s="138"/>
      <c r="G148" s="138"/>
      <c r="H148" s="138"/>
      <c r="I148" s="138"/>
      <c r="J148" s="138"/>
      <c r="K148" s="138"/>
      <c r="L148" s="138"/>
      <c r="M148" s="138"/>
      <c r="N148" s="235">
        <f>BK148</f>
        <v>0</v>
      </c>
      <c r="O148" s="236"/>
      <c r="P148" s="236"/>
      <c r="Q148" s="236"/>
      <c r="R148" s="131"/>
      <c r="T148" s="132"/>
      <c r="W148" s="133">
        <f>SUM(W149:W152)</f>
        <v>0</v>
      </c>
      <c r="Y148" s="133">
        <f>SUM(Y149:Y152)</f>
        <v>2.9681199999999999</v>
      </c>
      <c r="AA148" s="134">
        <f>SUM(AA149:AA152)</f>
        <v>0</v>
      </c>
      <c r="AR148" s="135" t="s">
        <v>23</v>
      </c>
      <c r="AT148" s="136" t="s">
        <v>78</v>
      </c>
      <c r="AU148" s="136" t="s">
        <v>23</v>
      </c>
      <c r="AY148" s="135" t="s">
        <v>133</v>
      </c>
      <c r="BK148" s="137">
        <f>SUM(BK149:BK152)</f>
        <v>0</v>
      </c>
    </row>
    <row r="149" spans="2:65" s="1" customFormat="1" ht="31.5" customHeight="1" x14ac:dyDescent="0.3">
      <c r="B149" s="32"/>
      <c r="C149" s="139" t="s">
        <v>138</v>
      </c>
      <c r="D149" s="139" t="s">
        <v>134</v>
      </c>
      <c r="E149" s="140" t="s">
        <v>157</v>
      </c>
      <c r="F149" s="223" t="s">
        <v>158</v>
      </c>
      <c r="G149" s="224"/>
      <c r="H149" s="224"/>
      <c r="I149" s="224"/>
      <c r="J149" s="141" t="s">
        <v>159</v>
      </c>
      <c r="K149" s="142">
        <v>6</v>
      </c>
      <c r="L149" s="225">
        <v>0</v>
      </c>
      <c r="M149" s="224"/>
      <c r="N149" s="226">
        <f>ROUND(L149*K149,2)</f>
        <v>0</v>
      </c>
      <c r="O149" s="224"/>
      <c r="P149" s="224"/>
      <c r="Q149" s="224"/>
      <c r="R149" s="33"/>
      <c r="T149" s="143" t="s">
        <v>21</v>
      </c>
      <c r="U149" s="39" t="s">
        <v>44</v>
      </c>
      <c r="W149" s="144">
        <f>V149*K149</f>
        <v>0</v>
      </c>
      <c r="X149" s="144">
        <v>0.48402000000000001</v>
      </c>
      <c r="Y149" s="144">
        <f>X149*K149</f>
        <v>2.9041199999999998</v>
      </c>
      <c r="Z149" s="144">
        <v>0</v>
      </c>
      <c r="AA149" s="145">
        <f>Z149*K149</f>
        <v>0</v>
      </c>
      <c r="AR149" s="16" t="s">
        <v>138</v>
      </c>
      <c r="AT149" s="16" t="s">
        <v>134</v>
      </c>
      <c r="AU149" s="16" t="s">
        <v>93</v>
      </c>
      <c r="AY149" s="16" t="s">
        <v>133</v>
      </c>
      <c r="BE149" s="93">
        <f>IF(U149="základní",N149,0)</f>
        <v>0</v>
      </c>
      <c r="BF149" s="93">
        <f>IF(U149="snížená",N149,0)</f>
        <v>0</v>
      </c>
      <c r="BG149" s="93">
        <f>IF(U149="zákl. přenesená",N149,0)</f>
        <v>0</v>
      </c>
      <c r="BH149" s="93">
        <f>IF(U149="sníž. přenesená",N149,0)</f>
        <v>0</v>
      </c>
      <c r="BI149" s="93">
        <f>IF(U149="nulová",N149,0)</f>
        <v>0</v>
      </c>
      <c r="BJ149" s="16" t="s">
        <v>23</v>
      </c>
      <c r="BK149" s="93">
        <f>ROUND(L149*K149,2)</f>
        <v>0</v>
      </c>
      <c r="BL149" s="16" t="s">
        <v>138</v>
      </c>
      <c r="BM149" s="16" t="s">
        <v>160</v>
      </c>
    </row>
    <row r="150" spans="2:65" s="1" customFormat="1" ht="22.5" customHeight="1" x14ac:dyDescent="0.3">
      <c r="B150" s="32"/>
      <c r="C150" s="139" t="s">
        <v>161</v>
      </c>
      <c r="D150" s="139" t="s">
        <v>134</v>
      </c>
      <c r="E150" s="140" t="s">
        <v>162</v>
      </c>
      <c r="F150" s="223" t="s">
        <v>163</v>
      </c>
      <c r="G150" s="224"/>
      <c r="H150" s="224"/>
      <c r="I150" s="224"/>
      <c r="J150" s="141" t="s">
        <v>150</v>
      </c>
      <c r="K150" s="142">
        <v>25</v>
      </c>
      <c r="L150" s="225">
        <v>0</v>
      </c>
      <c r="M150" s="224"/>
      <c r="N150" s="226">
        <f>ROUND(L150*K150,2)</f>
        <v>0</v>
      </c>
      <c r="O150" s="224"/>
      <c r="P150" s="224"/>
      <c r="Q150" s="224"/>
      <c r="R150" s="33"/>
      <c r="T150" s="143" t="s">
        <v>21</v>
      </c>
      <c r="U150" s="39" t="s">
        <v>44</v>
      </c>
      <c r="W150" s="144">
        <f>V150*K150</f>
        <v>0</v>
      </c>
      <c r="X150" s="144">
        <v>0</v>
      </c>
      <c r="Y150" s="144">
        <f>X150*K150</f>
        <v>0</v>
      </c>
      <c r="Z150" s="144">
        <v>0</v>
      </c>
      <c r="AA150" s="145">
        <f>Z150*K150</f>
        <v>0</v>
      </c>
      <c r="AR150" s="16" t="s">
        <v>138</v>
      </c>
      <c r="AT150" s="16" t="s">
        <v>134</v>
      </c>
      <c r="AU150" s="16" t="s">
        <v>93</v>
      </c>
      <c r="AY150" s="16" t="s">
        <v>133</v>
      </c>
      <c r="BE150" s="93">
        <f>IF(U150="základní",N150,0)</f>
        <v>0</v>
      </c>
      <c r="BF150" s="93">
        <f>IF(U150="snížená",N150,0)</f>
        <v>0</v>
      </c>
      <c r="BG150" s="93">
        <f>IF(U150="zákl. přenesená",N150,0)</f>
        <v>0</v>
      </c>
      <c r="BH150" s="93">
        <f>IF(U150="sníž. přenesená",N150,0)</f>
        <v>0</v>
      </c>
      <c r="BI150" s="93">
        <f>IF(U150="nulová",N150,0)</f>
        <v>0</v>
      </c>
      <c r="BJ150" s="16" t="s">
        <v>23</v>
      </c>
      <c r="BK150" s="93">
        <f>ROUND(L150*K150,2)</f>
        <v>0</v>
      </c>
      <c r="BL150" s="16" t="s">
        <v>138</v>
      </c>
      <c r="BM150" s="16" t="s">
        <v>164</v>
      </c>
    </row>
    <row r="151" spans="2:65" s="1" customFormat="1" ht="31.5" customHeight="1" x14ac:dyDescent="0.3">
      <c r="B151" s="32"/>
      <c r="C151" s="139" t="s">
        <v>165</v>
      </c>
      <c r="D151" s="139" t="s">
        <v>134</v>
      </c>
      <c r="E151" s="140" t="s">
        <v>166</v>
      </c>
      <c r="F151" s="223" t="s">
        <v>167</v>
      </c>
      <c r="G151" s="224"/>
      <c r="H151" s="224"/>
      <c r="I151" s="224"/>
      <c r="J151" s="141" t="s">
        <v>159</v>
      </c>
      <c r="K151" s="142">
        <v>2</v>
      </c>
      <c r="L151" s="225">
        <v>0</v>
      </c>
      <c r="M151" s="224"/>
      <c r="N151" s="226">
        <f>ROUND(L151*K151,2)</f>
        <v>0</v>
      </c>
      <c r="O151" s="224"/>
      <c r="P151" s="224"/>
      <c r="Q151" s="224"/>
      <c r="R151" s="33"/>
      <c r="T151" s="143" t="s">
        <v>21</v>
      </c>
      <c r="U151" s="39" t="s">
        <v>44</v>
      </c>
      <c r="W151" s="144">
        <f>V151*K151</f>
        <v>0</v>
      </c>
      <c r="X151" s="144">
        <v>0</v>
      </c>
      <c r="Y151" s="144">
        <f>X151*K151</f>
        <v>0</v>
      </c>
      <c r="Z151" s="144">
        <v>0</v>
      </c>
      <c r="AA151" s="145">
        <f>Z151*K151</f>
        <v>0</v>
      </c>
      <c r="AR151" s="16" t="s">
        <v>138</v>
      </c>
      <c r="AT151" s="16" t="s">
        <v>134</v>
      </c>
      <c r="AU151" s="16" t="s">
        <v>93</v>
      </c>
      <c r="AY151" s="16" t="s">
        <v>133</v>
      </c>
      <c r="BE151" s="93">
        <f>IF(U151="základní",N151,0)</f>
        <v>0</v>
      </c>
      <c r="BF151" s="93">
        <f>IF(U151="snížená",N151,0)</f>
        <v>0</v>
      </c>
      <c r="BG151" s="93">
        <f>IF(U151="zákl. přenesená",N151,0)</f>
        <v>0</v>
      </c>
      <c r="BH151" s="93">
        <f>IF(U151="sníž. přenesená",N151,0)</f>
        <v>0</v>
      </c>
      <c r="BI151" s="93">
        <f>IF(U151="nulová",N151,0)</f>
        <v>0</v>
      </c>
      <c r="BJ151" s="16" t="s">
        <v>23</v>
      </c>
      <c r="BK151" s="93">
        <f>ROUND(L151*K151,2)</f>
        <v>0</v>
      </c>
      <c r="BL151" s="16" t="s">
        <v>138</v>
      </c>
      <c r="BM151" s="16" t="s">
        <v>168</v>
      </c>
    </row>
    <row r="152" spans="2:65" s="1" customFormat="1" ht="31.5" customHeight="1" x14ac:dyDescent="0.3">
      <c r="B152" s="32"/>
      <c r="C152" s="159" t="s">
        <v>169</v>
      </c>
      <c r="D152" s="159" t="s">
        <v>170</v>
      </c>
      <c r="E152" s="160" t="s">
        <v>171</v>
      </c>
      <c r="F152" s="229" t="s">
        <v>172</v>
      </c>
      <c r="G152" s="230"/>
      <c r="H152" s="230"/>
      <c r="I152" s="230"/>
      <c r="J152" s="161" t="s">
        <v>159</v>
      </c>
      <c r="K152" s="162">
        <v>2</v>
      </c>
      <c r="L152" s="231">
        <v>0</v>
      </c>
      <c r="M152" s="230"/>
      <c r="N152" s="232">
        <f>ROUND(L152*K152,2)</f>
        <v>0</v>
      </c>
      <c r="O152" s="224"/>
      <c r="P152" s="224"/>
      <c r="Q152" s="224"/>
      <c r="R152" s="33"/>
      <c r="T152" s="143" t="s">
        <v>21</v>
      </c>
      <c r="U152" s="39" t="s">
        <v>44</v>
      </c>
      <c r="W152" s="144">
        <f>V152*K152</f>
        <v>0</v>
      </c>
      <c r="X152" s="144">
        <v>3.2000000000000001E-2</v>
      </c>
      <c r="Y152" s="144">
        <f>X152*K152</f>
        <v>6.4000000000000001E-2</v>
      </c>
      <c r="Z152" s="144">
        <v>0</v>
      </c>
      <c r="AA152" s="145">
        <f>Z152*K152</f>
        <v>0</v>
      </c>
      <c r="AR152" s="16" t="s">
        <v>173</v>
      </c>
      <c r="AT152" s="16" t="s">
        <v>170</v>
      </c>
      <c r="AU152" s="16" t="s">
        <v>93</v>
      </c>
      <c r="AY152" s="16" t="s">
        <v>133</v>
      </c>
      <c r="BE152" s="93">
        <f>IF(U152="základní",N152,0)</f>
        <v>0</v>
      </c>
      <c r="BF152" s="93">
        <f>IF(U152="snížená",N152,0)</f>
        <v>0</v>
      </c>
      <c r="BG152" s="93">
        <f>IF(U152="zákl. přenesená",N152,0)</f>
        <v>0</v>
      </c>
      <c r="BH152" s="93">
        <f>IF(U152="sníž. přenesená",N152,0)</f>
        <v>0</v>
      </c>
      <c r="BI152" s="93">
        <f>IF(U152="nulová",N152,0)</f>
        <v>0</v>
      </c>
      <c r="BJ152" s="16" t="s">
        <v>23</v>
      </c>
      <c r="BK152" s="93">
        <f>ROUND(L152*K152,2)</f>
        <v>0</v>
      </c>
      <c r="BL152" s="16" t="s">
        <v>138</v>
      </c>
      <c r="BM152" s="16" t="s">
        <v>174</v>
      </c>
    </row>
    <row r="153" spans="2:65" s="9" customFormat="1" ht="29.85" customHeight="1" x14ac:dyDescent="0.3">
      <c r="B153" s="129"/>
      <c r="D153" s="138" t="s">
        <v>106</v>
      </c>
      <c r="E153" s="138"/>
      <c r="F153" s="138"/>
      <c r="G153" s="138"/>
      <c r="H153" s="138"/>
      <c r="I153" s="138"/>
      <c r="J153" s="138"/>
      <c r="K153" s="138"/>
      <c r="L153" s="138"/>
      <c r="M153" s="138"/>
      <c r="N153" s="233">
        <f>BK153</f>
        <v>0</v>
      </c>
      <c r="O153" s="234"/>
      <c r="P153" s="234"/>
      <c r="Q153" s="234"/>
      <c r="R153" s="131"/>
      <c r="T153" s="132"/>
      <c r="W153" s="133">
        <f>SUM(W154:W157)</f>
        <v>0</v>
      </c>
      <c r="Y153" s="133">
        <f>SUM(Y154:Y157)</f>
        <v>0</v>
      </c>
      <c r="AA153" s="134">
        <f>SUM(AA154:AA157)</f>
        <v>0</v>
      </c>
      <c r="AR153" s="135" t="s">
        <v>23</v>
      </c>
      <c r="AT153" s="136" t="s">
        <v>78</v>
      </c>
      <c r="AU153" s="136" t="s">
        <v>23</v>
      </c>
      <c r="AY153" s="135" t="s">
        <v>133</v>
      </c>
      <c r="BK153" s="137">
        <f>SUM(BK154:BK157)</f>
        <v>0</v>
      </c>
    </row>
    <row r="154" spans="2:65" s="1" customFormat="1" ht="31.5" customHeight="1" x14ac:dyDescent="0.3">
      <c r="B154" s="32"/>
      <c r="C154" s="139" t="s">
        <v>173</v>
      </c>
      <c r="D154" s="139" t="s">
        <v>134</v>
      </c>
      <c r="E154" s="140" t="s">
        <v>175</v>
      </c>
      <c r="F154" s="223" t="s">
        <v>176</v>
      </c>
      <c r="G154" s="224"/>
      <c r="H154" s="224"/>
      <c r="I154" s="224"/>
      <c r="J154" s="141" t="s">
        <v>137</v>
      </c>
      <c r="K154" s="142">
        <v>2.7839999999999998</v>
      </c>
      <c r="L154" s="225">
        <v>0</v>
      </c>
      <c r="M154" s="224"/>
      <c r="N154" s="226">
        <f>ROUND(L154*K154,2)</f>
        <v>0</v>
      </c>
      <c r="O154" s="224"/>
      <c r="P154" s="224"/>
      <c r="Q154" s="224"/>
      <c r="R154" s="33"/>
      <c r="T154" s="143" t="s">
        <v>21</v>
      </c>
      <c r="U154" s="39" t="s">
        <v>44</v>
      </c>
      <c r="W154" s="144">
        <f>V154*K154</f>
        <v>0</v>
      </c>
      <c r="X154" s="144">
        <v>0</v>
      </c>
      <c r="Y154" s="144">
        <f>X154*K154</f>
        <v>0</v>
      </c>
      <c r="Z154" s="144">
        <v>0</v>
      </c>
      <c r="AA154" s="145">
        <f>Z154*K154</f>
        <v>0</v>
      </c>
      <c r="AR154" s="16" t="s">
        <v>138</v>
      </c>
      <c r="AT154" s="16" t="s">
        <v>134</v>
      </c>
      <c r="AU154" s="16" t="s">
        <v>93</v>
      </c>
      <c r="AY154" s="16" t="s">
        <v>133</v>
      </c>
      <c r="BE154" s="93">
        <f>IF(U154="základní",N154,0)</f>
        <v>0</v>
      </c>
      <c r="BF154" s="93">
        <f>IF(U154="snížená",N154,0)</f>
        <v>0</v>
      </c>
      <c r="BG154" s="93">
        <f>IF(U154="zákl. přenesená",N154,0)</f>
        <v>0</v>
      </c>
      <c r="BH154" s="93">
        <f>IF(U154="sníž. přenesená",N154,0)</f>
        <v>0</v>
      </c>
      <c r="BI154" s="93">
        <f>IF(U154="nulová",N154,0)</f>
        <v>0</v>
      </c>
      <c r="BJ154" s="16" t="s">
        <v>23</v>
      </c>
      <c r="BK154" s="93">
        <f>ROUND(L154*K154,2)</f>
        <v>0</v>
      </c>
      <c r="BL154" s="16" t="s">
        <v>138</v>
      </c>
      <c r="BM154" s="16" t="s">
        <v>177</v>
      </c>
    </row>
    <row r="155" spans="2:65" s="10" customFormat="1" ht="22.5" customHeight="1" x14ac:dyDescent="0.3">
      <c r="B155" s="146"/>
      <c r="E155" s="147" t="s">
        <v>21</v>
      </c>
      <c r="F155" s="216" t="s">
        <v>178</v>
      </c>
      <c r="G155" s="217"/>
      <c r="H155" s="217"/>
      <c r="I155" s="217"/>
      <c r="K155" s="148">
        <v>0.73199999999999998</v>
      </c>
      <c r="R155" s="149"/>
      <c r="T155" s="150"/>
      <c r="AA155" s="151"/>
      <c r="AT155" s="147" t="s">
        <v>141</v>
      </c>
      <c r="AU155" s="147" t="s">
        <v>93</v>
      </c>
      <c r="AV155" s="10" t="s">
        <v>93</v>
      </c>
      <c r="AW155" s="10" t="s">
        <v>37</v>
      </c>
      <c r="AX155" s="10" t="s">
        <v>79</v>
      </c>
      <c r="AY155" s="147" t="s">
        <v>133</v>
      </c>
    </row>
    <row r="156" spans="2:65" s="10" customFormat="1" ht="22.5" customHeight="1" x14ac:dyDescent="0.3">
      <c r="B156" s="146"/>
      <c r="E156" s="147" t="s">
        <v>21</v>
      </c>
      <c r="F156" s="218" t="s">
        <v>179</v>
      </c>
      <c r="G156" s="217"/>
      <c r="H156" s="217"/>
      <c r="I156" s="217"/>
      <c r="K156" s="148">
        <v>2.052</v>
      </c>
      <c r="R156" s="149"/>
      <c r="T156" s="150"/>
      <c r="AA156" s="151"/>
      <c r="AT156" s="147" t="s">
        <v>141</v>
      </c>
      <c r="AU156" s="147" t="s">
        <v>93</v>
      </c>
      <c r="AV156" s="10" t="s">
        <v>93</v>
      </c>
      <c r="AW156" s="10" t="s">
        <v>37</v>
      </c>
      <c r="AX156" s="10" t="s">
        <v>79</v>
      </c>
      <c r="AY156" s="147" t="s">
        <v>133</v>
      </c>
    </row>
    <row r="157" spans="2:65" s="11" customFormat="1" ht="22.5" customHeight="1" x14ac:dyDescent="0.3">
      <c r="B157" s="152"/>
      <c r="E157" s="153" t="s">
        <v>21</v>
      </c>
      <c r="F157" s="227" t="s">
        <v>147</v>
      </c>
      <c r="G157" s="228"/>
      <c r="H157" s="228"/>
      <c r="I157" s="228"/>
      <c r="K157" s="154">
        <v>2.7839999999999998</v>
      </c>
      <c r="R157" s="155"/>
      <c r="T157" s="156"/>
      <c r="AA157" s="157"/>
      <c r="AT157" s="158" t="s">
        <v>141</v>
      </c>
      <c r="AU157" s="158" t="s">
        <v>93</v>
      </c>
      <c r="AV157" s="11" t="s">
        <v>138</v>
      </c>
      <c r="AW157" s="11" t="s">
        <v>37</v>
      </c>
      <c r="AX157" s="11" t="s">
        <v>23</v>
      </c>
      <c r="AY157" s="158" t="s">
        <v>133</v>
      </c>
    </row>
    <row r="158" spans="2:65" s="9" customFormat="1" ht="29.85" customHeight="1" x14ac:dyDescent="0.3">
      <c r="B158" s="129"/>
      <c r="D158" s="138" t="s">
        <v>107</v>
      </c>
      <c r="E158" s="138"/>
      <c r="F158" s="138"/>
      <c r="G158" s="138"/>
      <c r="H158" s="138"/>
      <c r="I158" s="138"/>
      <c r="J158" s="138"/>
      <c r="K158" s="138"/>
      <c r="L158" s="138"/>
      <c r="M158" s="138"/>
      <c r="N158" s="235">
        <f>BK158</f>
        <v>0</v>
      </c>
      <c r="O158" s="236"/>
      <c r="P158" s="236"/>
      <c r="Q158" s="236"/>
      <c r="R158" s="131"/>
      <c r="T158" s="132"/>
      <c r="W158" s="133">
        <f>SUM(W159:W171)</f>
        <v>0</v>
      </c>
      <c r="Y158" s="133">
        <f>SUM(Y159:Y171)</f>
        <v>2.9282826499999999</v>
      </c>
      <c r="AA158" s="134">
        <f>SUM(AA159:AA171)</f>
        <v>0</v>
      </c>
      <c r="AR158" s="135" t="s">
        <v>23</v>
      </c>
      <c r="AT158" s="136" t="s">
        <v>78</v>
      </c>
      <c r="AU158" s="136" t="s">
        <v>23</v>
      </c>
      <c r="AY158" s="135" t="s">
        <v>133</v>
      </c>
      <c r="BK158" s="137">
        <f>SUM(BK159:BK171)</f>
        <v>0</v>
      </c>
    </row>
    <row r="159" spans="2:65" s="1" customFormat="1" ht="31.5" customHeight="1" x14ac:dyDescent="0.3">
      <c r="B159" s="32"/>
      <c r="C159" s="139" t="s">
        <v>180</v>
      </c>
      <c r="D159" s="139" t="s">
        <v>134</v>
      </c>
      <c r="E159" s="140" t="s">
        <v>181</v>
      </c>
      <c r="F159" s="223" t="s">
        <v>182</v>
      </c>
      <c r="G159" s="224"/>
      <c r="H159" s="224"/>
      <c r="I159" s="224"/>
      <c r="J159" s="141" t="s">
        <v>137</v>
      </c>
      <c r="K159" s="142">
        <v>0.19400000000000001</v>
      </c>
      <c r="L159" s="225">
        <v>0</v>
      </c>
      <c r="M159" s="224"/>
      <c r="N159" s="226">
        <f>ROUND(L159*K159,2)</f>
        <v>0</v>
      </c>
      <c r="O159" s="224"/>
      <c r="P159" s="224"/>
      <c r="Q159" s="224"/>
      <c r="R159" s="33"/>
      <c r="T159" s="143" t="s">
        <v>21</v>
      </c>
      <c r="U159" s="39" t="s">
        <v>44</v>
      </c>
      <c r="W159" s="144">
        <f>V159*K159</f>
        <v>0</v>
      </c>
      <c r="X159" s="144">
        <v>2.2563399999999998</v>
      </c>
      <c r="Y159" s="144">
        <f>X159*K159</f>
        <v>0.43772995999999997</v>
      </c>
      <c r="Z159" s="144">
        <v>0</v>
      </c>
      <c r="AA159" s="145">
        <f>Z159*K159</f>
        <v>0</v>
      </c>
      <c r="AR159" s="16" t="s">
        <v>138</v>
      </c>
      <c r="AT159" s="16" t="s">
        <v>134</v>
      </c>
      <c r="AU159" s="16" t="s">
        <v>93</v>
      </c>
      <c r="AY159" s="16" t="s">
        <v>133</v>
      </c>
      <c r="BE159" s="93">
        <f>IF(U159="základní",N159,0)</f>
        <v>0</v>
      </c>
      <c r="BF159" s="93">
        <f>IF(U159="snížená",N159,0)</f>
        <v>0</v>
      </c>
      <c r="BG159" s="93">
        <f>IF(U159="zákl. přenesená",N159,0)</f>
        <v>0</v>
      </c>
      <c r="BH159" s="93">
        <f>IF(U159="sníž. přenesená",N159,0)</f>
        <v>0</v>
      </c>
      <c r="BI159" s="93">
        <f>IF(U159="nulová",N159,0)</f>
        <v>0</v>
      </c>
      <c r="BJ159" s="16" t="s">
        <v>23</v>
      </c>
      <c r="BK159" s="93">
        <f>ROUND(L159*K159,2)</f>
        <v>0</v>
      </c>
      <c r="BL159" s="16" t="s">
        <v>138</v>
      </c>
      <c r="BM159" s="16" t="s">
        <v>183</v>
      </c>
    </row>
    <row r="160" spans="2:65" s="10" customFormat="1" ht="22.5" customHeight="1" x14ac:dyDescent="0.3">
      <c r="B160" s="146"/>
      <c r="E160" s="147" t="s">
        <v>21</v>
      </c>
      <c r="F160" s="216" t="s">
        <v>184</v>
      </c>
      <c r="G160" s="217"/>
      <c r="H160" s="217"/>
      <c r="I160" s="217"/>
      <c r="K160" s="148">
        <v>0.05</v>
      </c>
      <c r="R160" s="149"/>
      <c r="T160" s="150"/>
      <c r="AA160" s="151"/>
      <c r="AT160" s="147" t="s">
        <v>141</v>
      </c>
      <c r="AU160" s="147" t="s">
        <v>93</v>
      </c>
      <c r="AV160" s="10" t="s">
        <v>93</v>
      </c>
      <c r="AW160" s="10" t="s">
        <v>37</v>
      </c>
      <c r="AX160" s="10" t="s">
        <v>79</v>
      </c>
      <c r="AY160" s="147" t="s">
        <v>133</v>
      </c>
    </row>
    <row r="161" spans="2:65" s="10" customFormat="1" ht="22.5" customHeight="1" x14ac:dyDescent="0.3">
      <c r="B161" s="146"/>
      <c r="E161" s="147" t="s">
        <v>21</v>
      </c>
      <c r="F161" s="218" t="s">
        <v>185</v>
      </c>
      <c r="G161" s="217"/>
      <c r="H161" s="217"/>
      <c r="I161" s="217"/>
      <c r="K161" s="148">
        <v>6.9000000000000006E-2</v>
      </c>
      <c r="R161" s="149"/>
      <c r="T161" s="150"/>
      <c r="AA161" s="151"/>
      <c r="AT161" s="147" t="s">
        <v>141</v>
      </c>
      <c r="AU161" s="147" t="s">
        <v>93</v>
      </c>
      <c r="AV161" s="10" t="s">
        <v>93</v>
      </c>
      <c r="AW161" s="10" t="s">
        <v>37</v>
      </c>
      <c r="AX161" s="10" t="s">
        <v>79</v>
      </c>
      <c r="AY161" s="147" t="s">
        <v>133</v>
      </c>
    </row>
    <row r="162" spans="2:65" s="10" customFormat="1" ht="22.5" customHeight="1" x14ac:dyDescent="0.3">
      <c r="B162" s="146"/>
      <c r="E162" s="147" t="s">
        <v>21</v>
      </c>
      <c r="F162" s="218" t="s">
        <v>186</v>
      </c>
      <c r="G162" s="217"/>
      <c r="H162" s="217"/>
      <c r="I162" s="217"/>
      <c r="K162" s="148">
        <v>2.5000000000000001E-2</v>
      </c>
      <c r="R162" s="149"/>
      <c r="T162" s="150"/>
      <c r="AA162" s="151"/>
      <c r="AT162" s="147" t="s">
        <v>141</v>
      </c>
      <c r="AU162" s="147" t="s">
        <v>93</v>
      </c>
      <c r="AV162" s="10" t="s">
        <v>93</v>
      </c>
      <c r="AW162" s="10" t="s">
        <v>37</v>
      </c>
      <c r="AX162" s="10" t="s">
        <v>79</v>
      </c>
      <c r="AY162" s="147" t="s">
        <v>133</v>
      </c>
    </row>
    <row r="163" spans="2:65" s="10" customFormat="1" ht="22.5" customHeight="1" x14ac:dyDescent="0.3">
      <c r="B163" s="146"/>
      <c r="E163" s="147" t="s">
        <v>21</v>
      </c>
      <c r="F163" s="218" t="s">
        <v>184</v>
      </c>
      <c r="G163" s="217"/>
      <c r="H163" s="217"/>
      <c r="I163" s="217"/>
      <c r="K163" s="148">
        <v>0.05</v>
      </c>
      <c r="R163" s="149"/>
      <c r="T163" s="150"/>
      <c r="AA163" s="151"/>
      <c r="AT163" s="147" t="s">
        <v>141</v>
      </c>
      <c r="AU163" s="147" t="s">
        <v>93</v>
      </c>
      <c r="AV163" s="10" t="s">
        <v>93</v>
      </c>
      <c r="AW163" s="10" t="s">
        <v>37</v>
      </c>
      <c r="AX163" s="10" t="s">
        <v>79</v>
      </c>
      <c r="AY163" s="147" t="s">
        <v>133</v>
      </c>
    </row>
    <row r="164" spans="2:65" s="11" customFormat="1" ht="22.5" customHeight="1" x14ac:dyDescent="0.3">
      <c r="B164" s="152"/>
      <c r="E164" s="153" t="s">
        <v>21</v>
      </c>
      <c r="F164" s="227" t="s">
        <v>147</v>
      </c>
      <c r="G164" s="228"/>
      <c r="H164" s="228"/>
      <c r="I164" s="228"/>
      <c r="K164" s="154">
        <v>0.19400000000000001</v>
      </c>
      <c r="R164" s="155"/>
      <c r="T164" s="156"/>
      <c r="AA164" s="157"/>
      <c r="AT164" s="158" t="s">
        <v>141</v>
      </c>
      <c r="AU164" s="158" t="s">
        <v>93</v>
      </c>
      <c r="AV164" s="11" t="s">
        <v>138</v>
      </c>
      <c r="AW164" s="11" t="s">
        <v>37</v>
      </c>
      <c r="AX164" s="11" t="s">
        <v>23</v>
      </c>
      <c r="AY164" s="158" t="s">
        <v>133</v>
      </c>
    </row>
    <row r="165" spans="2:65" s="1" customFormat="1" ht="31.5" customHeight="1" x14ac:dyDescent="0.3">
      <c r="B165" s="32"/>
      <c r="C165" s="139" t="s">
        <v>28</v>
      </c>
      <c r="D165" s="139" t="s">
        <v>134</v>
      </c>
      <c r="E165" s="140" t="s">
        <v>187</v>
      </c>
      <c r="F165" s="223" t="s">
        <v>188</v>
      </c>
      <c r="G165" s="224"/>
      <c r="H165" s="224"/>
      <c r="I165" s="224"/>
      <c r="J165" s="141" t="s">
        <v>137</v>
      </c>
      <c r="K165" s="142">
        <v>0.91900000000000004</v>
      </c>
      <c r="L165" s="225">
        <v>0</v>
      </c>
      <c r="M165" s="224"/>
      <c r="N165" s="226">
        <f>ROUND(L165*K165,2)</f>
        <v>0</v>
      </c>
      <c r="O165" s="224"/>
      <c r="P165" s="224"/>
      <c r="Q165" s="224"/>
      <c r="R165" s="33"/>
      <c r="T165" s="143" t="s">
        <v>21</v>
      </c>
      <c r="U165" s="39" t="s">
        <v>44</v>
      </c>
      <c r="W165" s="144">
        <f>V165*K165</f>
        <v>0</v>
      </c>
      <c r="X165" s="144">
        <v>2.004</v>
      </c>
      <c r="Y165" s="144">
        <f>X165*K165</f>
        <v>1.8416760000000001</v>
      </c>
      <c r="Z165" s="144">
        <v>0</v>
      </c>
      <c r="AA165" s="145">
        <f>Z165*K165</f>
        <v>0</v>
      </c>
      <c r="AR165" s="16" t="s">
        <v>138</v>
      </c>
      <c r="AT165" s="16" t="s">
        <v>134</v>
      </c>
      <c r="AU165" s="16" t="s">
        <v>93</v>
      </c>
      <c r="AY165" s="16" t="s">
        <v>133</v>
      </c>
      <c r="BE165" s="93">
        <f>IF(U165="základní",N165,0)</f>
        <v>0</v>
      </c>
      <c r="BF165" s="93">
        <f>IF(U165="snížená",N165,0)</f>
        <v>0</v>
      </c>
      <c r="BG165" s="93">
        <f>IF(U165="zákl. přenesená",N165,0)</f>
        <v>0</v>
      </c>
      <c r="BH165" s="93">
        <f>IF(U165="sníž. přenesená",N165,0)</f>
        <v>0</v>
      </c>
      <c r="BI165" s="93">
        <f>IF(U165="nulová",N165,0)</f>
        <v>0</v>
      </c>
      <c r="BJ165" s="16" t="s">
        <v>23</v>
      </c>
      <c r="BK165" s="93">
        <f>ROUND(L165*K165,2)</f>
        <v>0</v>
      </c>
      <c r="BL165" s="16" t="s">
        <v>138</v>
      </c>
      <c r="BM165" s="16" t="s">
        <v>189</v>
      </c>
    </row>
    <row r="166" spans="2:65" s="10" customFormat="1" ht="22.5" customHeight="1" x14ac:dyDescent="0.3">
      <c r="B166" s="146"/>
      <c r="E166" s="147" t="s">
        <v>21</v>
      </c>
      <c r="F166" s="216" t="s">
        <v>190</v>
      </c>
      <c r="G166" s="217"/>
      <c r="H166" s="217"/>
      <c r="I166" s="217"/>
      <c r="K166" s="148">
        <v>0.91900000000000004</v>
      </c>
      <c r="R166" s="149"/>
      <c r="T166" s="150"/>
      <c r="AA166" s="151"/>
      <c r="AT166" s="147" t="s">
        <v>141</v>
      </c>
      <c r="AU166" s="147" t="s">
        <v>93</v>
      </c>
      <c r="AV166" s="10" t="s">
        <v>93</v>
      </c>
      <c r="AW166" s="10" t="s">
        <v>37</v>
      </c>
      <c r="AX166" s="10" t="s">
        <v>79</v>
      </c>
      <c r="AY166" s="147" t="s">
        <v>133</v>
      </c>
    </row>
    <row r="167" spans="2:65" s="11" customFormat="1" ht="22.5" customHeight="1" x14ac:dyDescent="0.3">
      <c r="B167" s="152"/>
      <c r="E167" s="153" t="s">
        <v>21</v>
      </c>
      <c r="F167" s="227" t="s">
        <v>147</v>
      </c>
      <c r="G167" s="228"/>
      <c r="H167" s="228"/>
      <c r="I167" s="228"/>
      <c r="K167" s="154">
        <v>0.91900000000000004</v>
      </c>
      <c r="R167" s="155"/>
      <c r="T167" s="156"/>
      <c r="AA167" s="157"/>
      <c r="AT167" s="158" t="s">
        <v>141</v>
      </c>
      <c r="AU167" s="158" t="s">
        <v>93</v>
      </c>
      <c r="AV167" s="11" t="s">
        <v>138</v>
      </c>
      <c r="AW167" s="11" t="s">
        <v>37</v>
      </c>
      <c r="AX167" s="11" t="s">
        <v>23</v>
      </c>
      <c r="AY167" s="158" t="s">
        <v>133</v>
      </c>
    </row>
    <row r="168" spans="2:65" s="1" customFormat="1" ht="31.5" customHeight="1" x14ac:dyDescent="0.3">
      <c r="B168" s="32"/>
      <c r="C168" s="139" t="s">
        <v>191</v>
      </c>
      <c r="D168" s="139" t="s">
        <v>134</v>
      </c>
      <c r="E168" s="140" t="s">
        <v>192</v>
      </c>
      <c r="F168" s="223" t="s">
        <v>193</v>
      </c>
      <c r="G168" s="224"/>
      <c r="H168" s="224"/>
      <c r="I168" s="224"/>
      <c r="J168" s="141" t="s">
        <v>194</v>
      </c>
      <c r="K168" s="142">
        <v>1.587</v>
      </c>
      <c r="L168" s="225">
        <v>0</v>
      </c>
      <c r="M168" s="224"/>
      <c r="N168" s="226">
        <f>ROUND(L168*K168,2)</f>
        <v>0</v>
      </c>
      <c r="O168" s="224"/>
      <c r="P168" s="224"/>
      <c r="Q168" s="224"/>
      <c r="R168" s="33"/>
      <c r="T168" s="143" t="s">
        <v>21</v>
      </c>
      <c r="U168" s="39" t="s">
        <v>44</v>
      </c>
      <c r="W168" s="144">
        <f>V168*K168</f>
        <v>0</v>
      </c>
      <c r="X168" s="144">
        <v>0.40887000000000001</v>
      </c>
      <c r="Y168" s="144">
        <f>X168*K168</f>
        <v>0.64887669000000003</v>
      </c>
      <c r="Z168" s="144">
        <v>0</v>
      </c>
      <c r="AA168" s="145">
        <f>Z168*K168</f>
        <v>0</v>
      </c>
      <c r="AR168" s="16" t="s">
        <v>138</v>
      </c>
      <c r="AT168" s="16" t="s">
        <v>134</v>
      </c>
      <c r="AU168" s="16" t="s">
        <v>93</v>
      </c>
      <c r="AY168" s="16" t="s">
        <v>133</v>
      </c>
      <c r="BE168" s="93">
        <f>IF(U168="základní",N168,0)</f>
        <v>0</v>
      </c>
      <c r="BF168" s="93">
        <f>IF(U168="snížená",N168,0)</f>
        <v>0</v>
      </c>
      <c r="BG168" s="93">
        <f>IF(U168="zákl. přenesená",N168,0)</f>
        <v>0</v>
      </c>
      <c r="BH168" s="93">
        <f>IF(U168="sníž. přenesená",N168,0)</f>
        <v>0</v>
      </c>
      <c r="BI168" s="93">
        <f>IF(U168="nulová",N168,0)</f>
        <v>0</v>
      </c>
      <c r="BJ168" s="16" t="s">
        <v>23</v>
      </c>
      <c r="BK168" s="93">
        <f>ROUND(L168*K168,2)</f>
        <v>0</v>
      </c>
      <c r="BL168" s="16" t="s">
        <v>138</v>
      </c>
      <c r="BM168" s="16" t="s">
        <v>195</v>
      </c>
    </row>
    <row r="169" spans="2:65" s="10" customFormat="1" ht="22.5" customHeight="1" x14ac:dyDescent="0.3">
      <c r="B169" s="146"/>
      <c r="E169" s="147" t="s">
        <v>21</v>
      </c>
      <c r="F169" s="216" t="s">
        <v>196</v>
      </c>
      <c r="G169" s="217"/>
      <c r="H169" s="217"/>
      <c r="I169" s="217"/>
      <c r="K169" s="148">
        <v>0.68700000000000006</v>
      </c>
      <c r="R169" s="149"/>
      <c r="T169" s="150"/>
      <c r="AA169" s="151"/>
      <c r="AT169" s="147" t="s">
        <v>141</v>
      </c>
      <c r="AU169" s="147" t="s">
        <v>93</v>
      </c>
      <c r="AV169" s="10" t="s">
        <v>93</v>
      </c>
      <c r="AW169" s="10" t="s">
        <v>37</v>
      </c>
      <c r="AX169" s="10" t="s">
        <v>79</v>
      </c>
      <c r="AY169" s="147" t="s">
        <v>133</v>
      </c>
    </row>
    <row r="170" spans="2:65" s="10" customFormat="1" ht="22.5" customHeight="1" x14ac:dyDescent="0.3">
      <c r="B170" s="146"/>
      <c r="E170" s="147" t="s">
        <v>21</v>
      </c>
      <c r="F170" s="218" t="s">
        <v>197</v>
      </c>
      <c r="G170" s="217"/>
      <c r="H170" s="217"/>
      <c r="I170" s="217"/>
      <c r="K170" s="148">
        <v>0.9</v>
      </c>
      <c r="R170" s="149"/>
      <c r="T170" s="150"/>
      <c r="AA170" s="151"/>
      <c r="AT170" s="147" t="s">
        <v>141</v>
      </c>
      <c r="AU170" s="147" t="s">
        <v>93</v>
      </c>
      <c r="AV170" s="10" t="s">
        <v>93</v>
      </c>
      <c r="AW170" s="10" t="s">
        <v>37</v>
      </c>
      <c r="AX170" s="10" t="s">
        <v>79</v>
      </c>
      <c r="AY170" s="147" t="s">
        <v>133</v>
      </c>
    </row>
    <row r="171" spans="2:65" s="11" customFormat="1" ht="22.5" customHeight="1" x14ac:dyDescent="0.3">
      <c r="B171" s="152"/>
      <c r="E171" s="153" t="s">
        <v>21</v>
      </c>
      <c r="F171" s="227" t="s">
        <v>147</v>
      </c>
      <c r="G171" s="228"/>
      <c r="H171" s="228"/>
      <c r="I171" s="228"/>
      <c r="K171" s="154">
        <v>1.587</v>
      </c>
      <c r="R171" s="155"/>
      <c r="T171" s="156"/>
      <c r="AA171" s="157"/>
      <c r="AT171" s="158" t="s">
        <v>141</v>
      </c>
      <c r="AU171" s="158" t="s">
        <v>93</v>
      </c>
      <c r="AV171" s="11" t="s">
        <v>138</v>
      </c>
      <c r="AW171" s="11" t="s">
        <v>37</v>
      </c>
      <c r="AX171" s="11" t="s">
        <v>23</v>
      </c>
      <c r="AY171" s="158" t="s">
        <v>133</v>
      </c>
    </row>
    <row r="172" spans="2:65" s="9" customFormat="1" ht="29.85" customHeight="1" x14ac:dyDescent="0.3">
      <c r="B172" s="129"/>
      <c r="D172" s="138" t="s">
        <v>108</v>
      </c>
      <c r="E172" s="138"/>
      <c r="F172" s="138"/>
      <c r="G172" s="138"/>
      <c r="H172" s="138"/>
      <c r="I172" s="138"/>
      <c r="J172" s="138"/>
      <c r="K172" s="138"/>
      <c r="L172" s="138"/>
      <c r="M172" s="138"/>
      <c r="N172" s="235">
        <f>BK172</f>
        <v>0</v>
      </c>
      <c r="O172" s="236"/>
      <c r="P172" s="236"/>
      <c r="Q172" s="236"/>
      <c r="R172" s="131"/>
      <c r="T172" s="132"/>
      <c r="W172" s="133">
        <f>SUM(W173:W183)</f>
        <v>0</v>
      </c>
      <c r="Y172" s="133">
        <f>SUM(Y173:Y183)</f>
        <v>0.18979999999999997</v>
      </c>
      <c r="AA172" s="134">
        <f>SUM(AA173:AA183)</f>
        <v>0</v>
      </c>
      <c r="AR172" s="135" t="s">
        <v>23</v>
      </c>
      <c r="AT172" s="136" t="s">
        <v>78</v>
      </c>
      <c r="AU172" s="136" t="s">
        <v>23</v>
      </c>
      <c r="AY172" s="135" t="s">
        <v>133</v>
      </c>
      <c r="BK172" s="137">
        <f>SUM(BK173:BK183)</f>
        <v>0</v>
      </c>
    </row>
    <row r="173" spans="2:65" s="1" customFormat="1" ht="22.5" customHeight="1" x14ac:dyDescent="0.3">
      <c r="B173" s="32"/>
      <c r="C173" s="139" t="s">
        <v>198</v>
      </c>
      <c r="D173" s="139" t="s">
        <v>134</v>
      </c>
      <c r="E173" s="140" t="s">
        <v>199</v>
      </c>
      <c r="F173" s="223" t="s">
        <v>200</v>
      </c>
      <c r="G173" s="224"/>
      <c r="H173" s="224"/>
      <c r="I173" s="224"/>
      <c r="J173" s="141" t="s">
        <v>137</v>
      </c>
      <c r="K173" s="142">
        <v>3.8879999999999999</v>
      </c>
      <c r="L173" s="225">
        <v>0</v>
      </c>
      <c r="M173" s="224"/>
      <c r="N173" s="226">
        <f>ROUND(L173*K173,2)</f>
        <v>0</v>
      </c>
      <c r="O173" s="224"/>
      <c r="P173" s="224"/>
      <c r="Q173" s="224"/>
      <c r="R173" s="33"/>
      <c r="T173" s="143" t="s">
        <v>21</v>
      </c>
      <c r="U173" s="39" t="s">
        <v>44</v>
      </c>
      <c r="W173" s="144">
        <f>V173*K173</f>
        <v>0</v>
      </c>
      <c r="X173" s="144">
        <v>0.01</v>
      </c>
      <c r="Y173" s="144">
        <f>X173*K173</f>
        <v>3.8879999999999998E-2</v>
      </c>
      <c r="Z173" s="144">
        <v>0</v>
      </c>
      <c r="AA173" s="145">
        <f>Z173*K173</f>
        <v>0</v>
      </c>
      <c r="AR173" s="16" t="s">
        <v>138</v>
      </c>
      <c r="AT173" s="16" t="s">
        <v>134</v>
      </c>
      <c r="AU173" s="16" t="s">
        <v>93</v>
      </c>
      <c r="AY173" s="16" t="s">
        <v>133</v>
      </c>
      <c r="BE173" s="93">
        <f>IF(U173="základní",N173,0)</f>
        <v>0</v>
      </c>
      <c r="BF173" s="93">
        <f>IF(U173="snížená",N173,0)</f>
        <v>0</v>
      </c>
      <c r="BG173" s="93">
        <f>IF(U173="zákl. přenesená",N173,0)</f>
        <v>0</v>
      </c>
      <c r="BH173" s="93">
        <f>IF(U173="sníž. přenesená",N173,0)</f>
        <v>0</v>
      </c>
      <c r="BI173" s="93">
        <f>IF(U173="nulová",N173,0)</f>
        <v>0</v>
      </c>
      <c r="BJ173" s="16" t="s">
        <v>23</v>
      </c>
      <c r="BK173" s="93">
        <f>ROUND(L173*K173,2)</f>
        <v>0</v>
      </c>
      <c r="BL173" s="16" t="s">
        <v>138</v>
      </c>
      <c r="BM173" s="16" t="s">
        <v>201</v>
      </c>
    </row>
    <row r="174" spans="2:65" s="1" customFormat="1" ht="31.5" customHeight="1" x14ac:dyDescent="0.3">
      <c r="B174" s="32"/>
      <c r="C174" s="139" t="s">
        <v>202</v>
      </c>
      <c r="D174" s="139" t="s">
        <v>134</v>
      </c>
      <c r="E174" s="140" t="s">
        <v>203</v>
      </c>
      <c r="F174" s="223" t="s">
        <v>204</v>
      </c>
      <c r="G174" s="224"/>
      <c r="H174" s="224"/>
      <c r="I174" s="224"/>
      <c r="J174" s="141" t="s">
        <v>137</v>
      </c>
      <c r="K174" s="142">
        <v>3.9</v>
      </c>
      <c r="L174" s="225">
        <v>0</v>
      </c>
      <c r="M174" s="224"/>
      <c r="N174" s="226">
        <f>ROUND(L174*K174,2)</f>
        <v>0</v>
      </c>
      <c r="O174" s="224"/>
      <c r="P174" s="224"/>
      <c r="Q174" s="224"/>
      <c r="R174" s="33"/>
      <c r="T174" s="143" t="s">
        <v>21</v>
      </c>
      <c r="U174" s="39" t="s">
        <v>44</v>
      </c>
      <c r="W174" s="144">
        <f>V174*K174</f>
        <v>0</v>
      </c>
      <c r="X174" s="144">
        <v>0</v>
      </c>
      <c r="Y174" s="144">
        <f>X174*K174</f>
        <v>0</v>
      </c>
      <c r="Z174" s="144">
        <v>0</v>
      </c>
      <c r="AA174" s="145">
        <f>Z174*K174</f>
        <v>0</v>
      </c>
      <c r="AR174" s="16" t="s">
        <v>138</v>
      </c>
      <c r="AT174" s="16" t="s">
        <v>134</v>
      </c>
      <c r="AU174" s="16" t="s">
        <v>93</v>
      </c>
      <c r="AY174" s="16" t="s">
        <v>133</v>
      </c>
      <c r="BE174" s="93">
        <f>IF(U174="základní",N174,0)</f>
        <v>0</v>
      </c>
      <c r="BF174" s="93">
        <f>IF(U174="snížená",N174,0)</f>
        <v>0</v>
      </c>
      <c r="BG174" s="93">
        <f>IF(U174="zákl. přenesená",N174,0)</f>
        <v>0</v>
      </c>
      <c r="BH174" s="93">
        <f>IF(U174="sníž. přenesená",N174,0)</f>
        <v>0</v>
      </c>
      <c r="BI174" s="93">
        <f>IF(U174="nulová",N174,0)</f>
        <v>0</v>
      </c>
      <c r="BJ174" s="16" t="s">
        <v>23</v>
      </c>
      <c r="BK174" s="93">
        <f>ROUND(L174*K174,2)</f>
        <v>0</v>
      </c>
      <c r="BL174" s="16" t="s">
        <v>138</v>
      </c>
      <c r="BM174" s="16" t="s">
        <v>205</v>
      </c>
    </row>
    <row r="175" spans="2:65" s="10" customFormat="1" ht="22.5" customHeight="1" x14ac:dyDescent="0.3">
      <c r="B175" s="146"/>
      <c r="E175" s="147" t="s">
        <v>21</v>
      </c>
      <c r="F175" s="216" t="s">
        <v>206</v>
      </c>
      <c r="G175" s="217"/>
      <c r="H175" s="217"/>
      <c r="I175" s="217"/>
      <c r="K175" s="148">
        <v>1.28</v>
      </c>
      <c r="R175" s="149"/>
      <c r="T175" s="150"/>
      <c r="AA175" s="151"/>
      <c r="AT175" s="147" t="s">
        <v>141</v>
      </c>
      <c r="AU175" s="147" t="s">
        <v>93</v>
      </c>
      <c r="AV175" s="10" t="s">
        <v>93</v>
      </c>
      <c r="AW175" s="10" t="s">
        <v>37</v>
      </c>
      <c r="AX175" s="10" t="s">
        <v>79</v>
      </c>
      <c r="AY175" s="147" t="s">
        <v>133</v>
      </c>
    </row>
    <row r="176" spans="2:65" s="10" customFormat="1" ht="22.5" customHeight="1" x14ac:dyDescent="0.3">
      <c r="B176" s="146"/>
      <c r="E176" s="147" t="s">
        <v>21</v>
      </c>
      <c r="F176" s="218" t="s">
        <v>207</v>
      </c>
      <c r="G176" s="217"/>
      <c r="H176" s="217"/>
      <c r="I176" s="217"/>
      <c r="K176" s="148">
        <v>0.8</v>
      </c>
      <c r="R176" s="149"/>
      <c r="T176" s="150"/>
      <c r="AA176" s="151"/>
      <c r="AT176" s="147" t="s">
        <v>141</v>
      </c>
      <c r="AU176" s="147" t="s">
        <v>93</v>
      </c>
      <c r="AV176" s="10" t="s">
        <v>93</v>
      </c>
      <c r="AW176" s="10" t="s">
        <v>37</v>
      </c>
      <c r="AX176" s="10" t="s">
        <v>79</v>
      </c>
      <c r="AY176" s="147" t="s">
        <v>133</v>
      </c>
    </row>
    <row r="177" spans="2:65" s="10" customFormat="1" ht="22.5" customHeight="1" x14ac:dyDescent="0.3">
      <c r="B177" s="146"/>
      <c r="E177" s="147" t="s">
        <v>21</v>
      </c>
      <c r="F177" s="218" t="s">
        <v>208</v>
      </c>
      <c r="G177" s="217"/>
      <c r="H177" s="217"/>
      <c r="I177" s="217"/>
      <c r="K177" s="148">
        <v>1.1200000000000001</v>
      </c>
      <c r="R177" s="149"/>
      <c r="T177" s="150"/>
      <c r="AA177" s="151"/>
      <c r="AT177" s="147" t="s">
        <v>141</v>
      </c>
      <c r="AU177" s="147" t="s">
        <v>93</v>
      </c>
      <c r="AV177" s="10" t="s">
        <v>93</v>
      </c>
      <c r="AW177" s="10" t="s">
        <v>37</v>
      </c>
      <c r="AX177" s="10" t="s">
        <v>79</v>
      </c>
      <c r="AY177" s="147" t="s">
        <v>133</v>
      </c>
    </row>
    <row r="178" spans="2:65" s="10" customFormat="1" ht="22.5" customHeight="1" x14ac:dyDescent="0.3">
      <c r="B178" s="146"/>
      <c r="E178" s="147" t="s">
        <v>21</v>
      </c>
      <c r="F178" s="218" t="s">
        <v>209</v>
      </c>
      <c r="G178" s="217"/>
      <c r="H178" s="217"/>
      <c r="I178" s="217"/>
      <c r="K178" s="148">
        <v>0.7</v>
      </c>
      <c r="R178" s="149"/>
      <c r="T178" s="150"/>
      <c r="AA178" s="151"/>
      <c r="AT178" s="147" t="s">
        <v>141</v>
      </c>
      <c r="AU178" s="147" t="s">
        <v>93</v>
      </c>
      <c r="AV178" s="10" t="s">
        <v>93</v>
      </c>
      <c r="AW178" s="10" t="s">
        <v>37</v>
      </c>
      <c r="AX178" s="10" t="s">
        <v>79</v>
      </c>
      <c r="AY178" s="147" t="s">
        <v>133</v>
      </c>
    </row>
    <row r="179" spans="2:65" s="11" customFormat="1" ht="22.5" customHeight="1" x14ac:dyDescent="0.3">
      <c r="B179" s="152"/>
      <c r="E179" s="153" t="s">
        <v>21</v>
      </c>
      <c r="F179" s="227" t="s">
        <v>147</v>
      </c>
      <c r="G179" s="228"/>
      <c r="H179" s="228"/>
      <c r="I179" s="228"/>
      <c r="K179" s="154">
        <v>3.9</v>
      </c>
      <c r="R179" s="155"/>
      <c r="T179" s="156"/>
      <c r="AA179" s="157"/>
      <c r="AT179" s="158" t="s">
        <v>141</v>
      </c>
      <c r="AU179" s="158" t="s">
        <v>93</v>
      </c>
      <c r="AV179" s="11" t="s">
        <v>138</v>
      </c>
      <c r="AW179" s="11" t="s">
        <v>37</v>
      </c>
      <c r="AX179" s="11" t="s">
        <v>23</v>
      </c>
      <c r="AY179" s="158" t="s">
        <v>133</v>
      </c>
    </row>
    <row r="180" spans="2:65" s="1" customFormat="1" ht="31.5" customHeight="1" x14ac:dyDescent="0.3">
      <c r="B180" s="32"/>
      <c r="C180" s="139" t="s">
        <v>210</v>
      </c>
      <c r="D180" s="139" t="s">
        <v>134</v>
      </c>
      <c r="E180" s="140" t="s">
        <v>211</v>
      </c>
      <c r="F180" s="223" t="s">
        <v>212</v>
      </c>
      <c r="G180" s="224"/>
      <c r="H180" s="224"/>
      <c r="I180" s="224"/>
      <c r="J180" s="141" t="s">
        <v>159</v>
      </c>
      <c r="K180" s="142">
        <v>16</v>
      </c>
      <c r="L180" s="225">
        <v>0</v>
      </c>
      <c r="M180" s="224"/>
      <c r="N180" s="226">
        <f>ROUND(L180*K180,2)</f>
        <v>0</v>
      </c>
      <c r="O180" s="224"/>
      <c r="P180" s="224"/>
      <c r="Q180" s="224"/>
      <c r="R180" s="33"/>
      <c r="T180" s="143" t="s">
        <v>21</v>
      </c>
      <c r="U180" s="39" t="s">
        <v>44</v>
      </c>
      <c r="W180" s="144">
        <f>V180*K180</f>
        <v>0</v>
      </c>
      <c r="X180" s="144">
        <v>8.0000000000000007E-5</v>
      </c>
      <c r="Y180" s="144">
        <f>X180*K180</f>
        <v>1.2800000000000001E-3</v>
      </c>
      <c r="Z180" s="144">
        <v>0</v>
      </c>
      <c r="AA180" s="145">
        <f>Z180*K180</f>
        <v>0</v>
      </c>
      <c r="AR180" s="16" t="s">
        <v>138</v>
      </c>
      <c r="AT180" s="16" t="s">
        <v>134</v>
      </c>
      <c r="AU180" s="16" t="s">
        <v>93</v>
      </c>
      <c r="AY180" s="16" t="s">
        <v>133</v>
      </c>
      <c r="BE180" s="93">
        <f>IF(U180="základní",N180,0)</f>
        <v>0</v>
      </c>
      <c r="BF180" s="93">
        <f>IF(U180="snížená",N180,0)</f>
        <v>0</v>
      </c>
      <c r="BG180" s="93">
        <f>IF(U180="zákl. přenesená",N180,0)</f>
        <v>0</v>
      </c>
      <c r="BH180" s="93">
        <f>IF(U180="sníž. přenesená",N180,0)</f>
        <v>0</v>
      </c>
      <c r="BI180" s="93">
        <f>IF(U180="nulová",N180,0)</f>
        <v>0</v>
      </c>
      <c r="BJ180" s="16" t="s">
        <v>23</v>
      </c>
      <c r="BK180" s="93">
        <f>ROUND(L180*K180,2)</f>
        <v>0</v>
      </c>
      <c r="BL180" s="16" t="s">
        <v>138</v>
      </c>
      <c r="BM180" s="16" t="s">
        <v>213</v>
      </c>
    </row>
    <row r="181" spans="2:65" s="1" customFormat="1" ht="31.5" customHeight="1" x14ac:dyDescent="0.3">
      <c r="B181" s="32"/>
      <c r="C181" s="139" t="s">
        <v>9</v>
      </c>
      <c r="D181" s="139" t="s">
        <v>134</v>
      </c>
      <c r="E181" s="140" t="s">
        <v>214</v>
      </c>
      <c r="F181" s="223" t="s">
        <v>215</v>
      </c>
      <c r="G181" s="224"/>
      <c r="H181" s="224"/>
      <c r="I181" s="224"/>
      <c r="J181" s="141" t="s">
        <v>159</v>
      </c>
      <c r="K181" s="142">
        <v>2</v>
      </c>
      <c r="L181" s="225">
        <v>0</v>
      </c>
      <c r="M181" s="224"/>
      <c r="N181" s="226">
        <f>ROUND(L181*K181,2)</f>
        <v>0</v>
      </c>
      <c r="O181" s="224"/>
      <c r="P181" s="224"/>
      <c r="Q181" s="224"/>
      <c r="R181" s="33"/>
      <c r="T181" s="143" t="s">
        <v>21</v>
      </c>
      <c r="U181" s="39" t="s">
        <v>44</v>
      </c>
      <c r="W181" s="144">
        <f>V181*K181</f>
        <v>0</v>
      </c>
      <c r="X181" s="144">
        <v>6.2E-4</v>
      </c>
      <c r="Y181" s="144">
        <f>X181*K181</f>
        <v>1.24E-3</v>
      </c>
      <c r="Z181" s="144">
        <v>0</v>
      </c>
      <c r="AA181" s="145">
        <f>Z181*K181</f>
        <v>0</v>
      </c>
      <c r="AR181" s="16" t="s">
        <v>138</v>
      </c>
      <c r="AT181" s="16" t="s">
        <v>134</v>
      </c>
      <c r="AU181" s="16" t="s">
        <v>93</v>
      </c>
      <c r="AY181" s="16" t="s">
        <v>133</v>
      </c>
      <c r="BE181" s="93">
        <f>IF(U181="základní",N181,0)</f>
        <v>0</v>
      </c>
      <c r="BF181" s="93">
        <f>IF(U181="snížená",N181,0)</f>
        <v>0</v>
      </c>
      <c r="BG181" s="93">
        <f>IF(U181="zákl. přenesená",N181,0)</f>
        <v>0</v>
      </c>
      <c r="BH181" s="93">
        <f>IF(U181="sníž. přenesená",N181,0)</f>
        <v>0</v>
      </c>
      <c r="BI181" s="93">
        <f>IF(U181="nulová",N181,0)</f>
        <v>0</v>
      </c>
      <c r="BJ181" s="16" t="s">
        <v>23</v>
      </c>
      <c r="BK181" s="93">
        <f>ROUND(L181*K181,2)</f>
        <v>0</v>
      </c>
      <c r="BL181" s="16" t="s">
        <v>138</v>
      </c>
      <c r="BM181" s="16" t="s">
        <v>216</v>
      </c>
    </row>
    <row r="182" spans="2:65" s="1" customFormat="1" ht="22.5" customHeight="1" x14ac:dyDescent="0.3">
      <c r="B182" s="32"/>
      <c r="C182" s="139" t="s">
        <v>217</v>
      </c>
      <c r="D182" s="139" t="s">
        <v>134</v>
      </c>
      <c r="E182" s="140" t="s">
        <v>218</v>
      </c>
      <c r="F182" s="223" t="s">
        <v>219</v>
      </c>
      <c r="G182" s="224"/>
      <c r="H182" s="224"/>
      <c r="I182" s="224"/>
      <c r="J182" s="141" t="s">
        <v>150</v>
      </c>
      <c r="K182" s="142">
        <v>5</v>
      </c>
      <c r="L182" s="225">
        <v>0</v>
      </c>
      <c r="M182" s="224"/>
      <c r="N182" s="226">
        <f>ROUND(L182*K182,2)</f>
        <v>0</v>
      </c>
      <c r="O182" s="224"/>
      <c r="P182" s="224"/>
      <c r="Q182" s="224"/>
      <c r="R182" s="33"/>
      <c r="T182" s="143" t="s">
        <v>21</v>
      </c>
      <c r="U182" s="39" t="s">
        <v>44</v>
      </c>
      <c r="W182" s="144">
        <f>V182*K182</f>
        <v>0</v>
      </c>
      <c r="X182" s="144">
        <v>5.1999999999999995E-4</v>
      </c>
      <c r="Y182" s="144">
        <f>X182*K182</f>
        <v>2.5999999999999999E-3</v>
      </c>
      <c r="Z182" s="144">
        <v>0</v>
      </c>
      <c r="AA182" s="145">
        <f>Z182*K182</f>
        <v>0</v>
      </c>
      <c r="AR182" s="16" t="s">
        <v>138</v>
      </c>
      <c r="AT182" s="16" t="s">
        <v>134</v>
      </c>
      <c r="AU182" s="16" t="s">
        <v>93</v>
      </c>
      <c r="AY182" s="16" t="s">
        <v>133</v>
      </c>
      <c r="BE182" s="93">
        <f>IF(U182="základní",N182,0)</f>
        <v>0</v>
      </c>
      <c r="BF182" s="93">
        <f>IF(U182="snížená",N182,0)</f>
        <v>0</v>
      </c>
      <c r="BG182" s="93">
        <f>IF(U182="zákl. přenesená",N182,0)</f>
        <v>0</v>
      </c>
      <c r="BH182" s="93">
        <f>IF(U182="sníž. přenesená",N182,0)</f>
        <v>0</v>
      </c>
      <c r="BI182" s="93">
        <f>IF(U182="nulová",N182,0)</f>
        <v>0</v>
      </c>
      <c r="BJ182" s="16" t="s">
        <v>23</v>
      </c>
      <c r="BK182" s="93">
        <f>ROUND(L182*K182,2)</f>
        <v>0</v>
      </c>
      <c r="BL182" s="16" t="s">
        <v>138</v>
      </c>
      <c r="BM182" s="16" t="s">
        <v>220</v>
      </c>
    </row>
    <row r="183" spans="2:65" s="1" customFormat="1" ht="31.5" customHeight="1" x14ac:dyDescent="0.3">
      <c r="B183" s="32"/>
      <c r="C183" s="159" t="s">
        <v>221</v>
      </c>
      <c r="D183" s="159" t="s">
        <v>170</v>
      </c>
      <c r="E183" s="160" t="s">
        <v>222</v>
      </c>
      <c r="F183" s="229" t="s">
        <v>223</v>
      </c>
      <c r="G183" s="230"/>
      <c r="H183" s="230"/>
      <c r="I183" s="230"/>
      <c r="J183" s="161" t="s">
        <v>150</v>
      </c>
      <c r="K183" s="162">
        <v>5</v>
      </c>
      <c r="L183" s="231">
        <v>0</v>
      </c>
      <c r="M183" s="230"/>
      <c r="N183" s="232">
        <f>ROUND(L183*K183,2)</f>
        <v>0</v>
      </c>
      <c r="O183" s="224"/>
      <c r="P183" s="224"/>
      <c r="Q183" s="224"/>
      <c r="R183" s="33"/>
      <c r="T183" s="143" t="s">
        <v>21</v>
      </c>
      <c r="U183" s="39" t="s">
        <v>44</v>
      </c>
      <c r="W183" s="144">
        <f>V183*K183</f>
        <v>0</v>
      </c>
      <c r="X183" s="144">
        <v>2.9159999999999998E-2</v>
      </c>
      <c r="Y183" s="144">
        <f>X183*K183</f>
        <v>0.14579999999999999</v>
      </c>
      <c r="Z183" s="144">
        <v>0</v>
      </c>
      <c r="AA183" s="145">
        <f>Z183*K183</f>
        <v>0</v>
      </c>
      <c r="AR183" s="16" t="s">
        <v>173</v>
      </c>
      <c r="AT183" s="16" t="s">
        <v>170</v>
      </c>
      <c r="AU183" s="16" t="s">
        <v>93</v>
      </c>
      <c r="AY183" s="16" t="s">
        <v>133</v>
      </c>
      <c r="BE183" s="93">
        <f>IF(U183="základní",N183,0)</f>
        <v>0</v>
      </c>
      <c r="BF183" s="93">
        <f>IF(U183="snížená",N183,0)</f>
        <v>0</v>
      </c>
      <c r="BG183" s="93">
        <f>IF(U183="zákl. přenesená",N183,0)</f>
        <v>0</v>
      </c>
      <c r="BH183" s="93">
        <f>IF(U183="sníž. přenesená",N183,0)</f>
        <v>0</v>
      </c>
      <c r="BI183" s="93">
        <f>IF(U183="nulová",N183,0)</f>
        <v>0</v>
      </c>
      <c r="BJ183" s="16" t="s">
        <v>23</v>
      </c>
      <c r="BK183" s="93">
        <f>ROUND(L183*K183,2)</f>
        <v>0</v>
      </c>
      <c r="BL183" s="16" t="s">
        <v>138</v>
      </c>
      <c r="BM183" s="16" t="s">
        <v>224</v>
      </c>
    </row>
    <row r="184" spans="2:65" s="9" customFormat="1" ht="29.85" customHeight="1" x14ac:dyDescent="0.3">
      <c r="B184" s="129"/>
      <c r="D184" s="138" t="s">
        <v>109</v>
      </c>
      <c r="E184" s="138"/>
      <c r="F184" s="138"/>
      <c r="G184" s="138"/>
      <c r="H184" s="138"/>
      <c r="I184" s="138"/>
      <c r="J184" s="138"/>
      <c r="K184" s="138"/>
      <c r="L184" s="138"/>
      <c r="M184" s="138"/>
      <c r="N184" s="233">
        <f>BK184</f>
        <v>0</v>
      </c>
      <c r="O184" s="234"/>
      <c r="P184" s="234"/>
      <c r="Q184" s="234"/>
      <c r="R184" s="131"/>
      <c r="T184" s="132"/>
      <c r="W184" s="133">
        <f>SUM(W185:W197)</f>
        <v>0</v>
      </c>
      <c r="Y184" s="133">
        <f>SUM(Y185:Y197)</f>
        <v>0</v>
      </c>
      <c r="AA184" s="134">
        <f>SUM(AA185:AA197)</f>
        <v>5.3073000000000006</v>
      </c>
      <c r="AR184" s="135" t="s">
        <v>23</v>
      </c>
      <c r="AT184" s="136" t="s">
        <v>78</v>
      </c>
      <c r="AU184" s="136" t="s">
        <v>23</v>
      </c>
      <c r="AY184" s="135" t="s">
        <v>133</v>
      </c>
      <c r="BK184" s="137">
        <f>SUM(BK185:BK197)</f>
        <v>0</v>
      </c>
    </row>
    <row r="185" spans="2:65" s="1" customFormat="1" ht="31.5" customHeight="1" x14ac:dyDescent="0.3">
      <c r="B185" s="32"/>
      <c r="C185" s="139" t="s">
        <v>225</v>
      </c>
      <c r="D185" s="139" t="s">
        <v>134</v>
      </c>
      <c r="E185" s="140" t="s">
        <v>226</v>
      </c>
      <c r="F185" s="223" t="s">
        <v>227</v>
      </c>
      <c r="G185" s="224"/>
      <c r="H185" s="224"/>
      <c r="I185" s="224"/>
      <c r="J185" s="141" t="s">
        <v>194</v>
      </c>
      <c r="K185" s="142">
        <v>1.9</v>
      </c>
      <c r="L185" s="225">
        <v>0</v>
      </c>
      <c r="M185" s="224"/>
      <c r="N185" s="226">
        <f>ROUND(L185*K185,2)</f>
        <v>0</v>
      </c>
      <c r="O185" s="224"/>
      <c r="P185" s="224"/>
      <c r="Q185" s="224"/>
      <c r="R185" s="33"/>
      <c r="T185" s="143" t="s">
        <v>21</v>
      </c>
      <c r="U185" s="39" t="s">
        <v>44</v>
      </c>
      <c r="W185" s="144">
        <f>V185*K185</f>
        <v>0</v>
      </c>
      <c r="X185" s="144">
        <v>0</v>
      </c>
      <c r="Y185" s="144">
        <f>X185*K185</f>
        <v>0</v>
      </c>
      <c r="Z185" s="144">
        <v>0.432</v>
      </c>
      <c r="AA185" s="145">
        <f>Z185*K185</f>
        <v>0.82079999999999997</v>
      </c>
      <c r="AR185" s="16" t="s">
        <v>138</v>
      </c>
      <c r="AT185" s="16" t="s">
        <v>134</v>
      </c>
      <c r="AU185" s="16" t="s">
        <v>93</v>
      </c>
      <c r="AY185" s="16" t="s">
        <v>133</v>
      </c>
      <c r="BE185" s="93">
        <f>IF(U185="základní",N185,0)</f>
        <v>0</v>
      </c>
      <c r="BF185" s="93">
        <f>IF(U185="snížená",N185,0)</f>
        <v>0</v>
      </c>
      <c r="BG185" s="93">
        <f>IF(U185="zákl. přenesená",N185,0)</f>
        <v>0</v>
      </c>
      <c r="BH185" s="93">
        <f>IF(U185="sníž. přenesená",N185,0)</f>
        <v>0</v>
      </c>
      <c r="BI185" s="93">
        <f>IF(U185="nulová",N185,0)</f>
        <v>0</v>
      </c>
      <c r="BJ185" s="16" t="s">
        <v>23</v>
      </c>
      <c r="BK185" s="93">
        <f>ROUND(L185*K185,2)</f>
        <v>0</v>
      </c>
      <c r="BL185" s="16" t="s">
        <v>138</v>
      </c>
      <c r="BM185" s="16" t="s">
        <v>228</v>
      </c>
    </row>
    <row r="186" spans="2:65" s="10" customFormat="1" ht="22.5" customHeight="1" x14ac:dyDescent="0.3">
      <c r="B186" s="146"/>
      <c r="E186" s="147" t="s">
        <v>21</v>
      </c>
      <c r="F186" s="216" t="s">
        <v>229</v>
      </c>
      <c r="G186" s="217"/>
      <c r="H186" s="217"/>
      <c r="I186" s="217"/>
      <c r="K186" s="148">
        <v>1</v>
      </c>
      <c r="R186" s="149"/>
      <c r="T186" s="150"/>
      <c r="AA186" s="151"/>
      <c r="AT186" s="147" t="s">
        <v>141</v>
      </c>
      <c r="AU186" s="147" t="s">
        <v>93</v>
      </c>
      <c r="AV186" s="10" t="s">
        <v>93</v>
      </c>
      <c r="AW186" s="10" t="s">
        <v>37</v>
      </c>
      <c r="AX186" s="10" t="s">
        <v>79</v>
      </c>
      <c r="AY186" s="147" t="s">
        <v>133</v>
      </c>
    </row>
    <row r="187" spans="2:65" s="10" customFormat="1" ht="22.5" customHeight="1" x14ac:dyDescent="0.3">
      <c r="B187" s="146"/>
      <c r="E187" s="147" t="s">
        <v>21</v>
      </c>
      <c r="F187" s="218" t="s">
        <v>197</v>
      </c>
      <c r="G187" s="217"/>
      <c r="H187" s="217"/>
      <c r="I187" s="217"/>
      <c r="K187" s="148">
        <v>0.9</v>
      </c>
      <c r="R187" s="149"/>
      <c r="T187" s="150"/>
      <c r="AA187" s="151"/>
      <c r="AT187" s="147" t="s">
        <v>141</v>
      </c>
      <c r="AU187" s="147" t="s">
        <v>93</v>
      </c>
      <c r="AV187" s="10" t="s">
        <v>93</v>
      </c>
      <c r="AW187" s="10" t="s">
        <v>37</v>
      </c>
      <c r="AX187" s="10" t="s">
        <v>79</v>
      </c>
      <c r="AY187" s="147" t="s">
        <v>133</v>
      </c>
    </row>
    <row r="188" spans="2:65" s="11" customFormat="1" ht="22.5" customHeight="1" x14ac:dyDescent="0.3">
      <c r="B188" s="152"/>
      <c r="E188" s="153" t="s">
        <v>21</v>
      </c>
      <c r="F188" s="227" t="s">
        <v>147</v>
      </c>
      <c r="G188" s="228"/>
      <c r="H188" s="228"/>
      <c r="I188" s="228"/>
      <c r="K188" s="154">
        <v>1.9</v>
      </c>
      <c r="R188" s="155"/>
      <c r="T188" s="156"/>
      <c r="AA188" s="157"/>
      <c r="AT188" s="158" t="s">
        <v>141</v>
      </c>
      <c r="AU188" s="158" t="s">
        <v>93</v>
      </c>
      <c r="AV188" s="11" t="s">
        <v>138</v>
      </c>
      <c r="AW188" s="11" t="s">
        <v>37</v>
      </c>
      <c r="AX188" s="11" t="s">
        <v>23</v>
      </c>
      <c r="AY188" s="158" t="s">
        <v>133</v>
      </c>
    </row>
    <row r="189" spans="2:65" s="1" customFormat="1" ht="31.5" customHeight="1" x14ac:dyDescent="0.3">
      <c r="B189" s="32"/>
      <c r="C189" s="139" t="s">
        <v>230</v>
      </c>
      <c r="D189" s="139" t="s">
        <v>134</v>
      </c>
      <c r="E189" s="140" t="s">
        <v>231</v>
      </c>
      <c r="F189" s="223" t="s">
        <v>232</v>
      </c>
      <c r="G189" s="224"/>
      <c r="H189" s="224"/>
      <c r="I189" s="224"/>
      <c r="J189" s="141" t="s">
        <v>137</v>
      </c>
      <c r="K189" s="142">
        <v>0.22500000000000001</v>
      </c>
      <c r="L189" s="225">
        <v>0</v>
      </c>
      <c r="M189" s="224"/>
      <c r="N189" s="226">
        <f>ROUND(L189*K189,2)</f>
        <v>0</v>
      </c>
      <c r="O189" s="224"/>
      <c r="P189" s="224"/>
      <c r="Q189" s="224"/>
      <c r="R189" s="33"/>
      <c r="T189" s="143" t="s">
        <v>21</v>
      </c>
      <c r="U189" s="39" t="s">
        <v>44</v>
      </c>
      <c r="W189" s="144">
        <f>V189*K189</f>
        <v>0</v>
      </c>
      <c r="X189" s="144">
        <v>0</v>
      </c>
      <c r="Y189" s="144">
        <f>X189*K189</f>
        <v>0</v>
      </c>
      <c r="Z189" s="144">
        <v>2.2000000000000002</v>
      </c>
      <c r="AA189" s="145">
        <f>Z189*K189</f>
        <v>0.49500000000000005</v>
      </c>
      <c r="AR189" s="16" t="s">
        <v>138</v>
      </c>
      <c r="AT189" s="16" t="s">
        <v>134</v>
      </c>
      <c r="AU189" s="16" t="s">
        <v>93</v>
      </c>
      <c r="AY189" s="16" t="s">
        <v>133</v>
      </c>
      <c r="BE189" s="93">
        <f>IF(U189="základní",N189,0)</f>
        <v>0</v>
      </c>
      <c r="BF189" s="93">
        <f>IF(U189="snížená",N189,0)</f>
        <v>0</v>
      </c>
      <c r="BG189" s="93">
        <f>IF(U189="zákl. přenesená",N189,0)</f>
        <v>0</v>
      </c>
      <c r="BH189" s="93">
        <f>IF(U189="sníž. přenesená",N189,0)</f>
        <v>0</v>
      </c>
      <c r="BI189" s="93">
        <f>IF(U189="nulová",N189,0)</f>
        <v>0</v>
      </c>
      <c r="BJ189" s="16" t="s">
        <v>23</v>
      </c>
      <c r="BK189" s="93">
        <f>ROUND(L189*K189,2)</f>
        <v>0</v>
      </c>
      <c r="BL189" s="16" t="s">
        <v>138</v>
      </c>
      <c r="BM189" s="16" t="s">
        <v>233</v>
      </c>
    </row>
    <row r="190" spans="2:65" s="10" customFormat="1" ht="22.5" customHeight="1" x14ac:dyDescent="0.3">
      <c r="B190" s="146"/>
      <c r="E190" s="147" t="s">
        <v>21</v>
      </c>
      <c r="F190" s="216" t="s">
        <v>234</v>
      </c>
      <c r="G190" s="217"/>
      <c r="H190" s="217"/>
      <c r="I190" s="217"/>
      <c r="K190" s="148">
        <v>0.1</v>
      </c>
      <c r="R190" s="149"/>
      <c r="T190" s="150"/>
      <c r="AA190" s="151"/>
      <c r="AT190" s="147" t="s">
        <v>141</v>
      </c>
      <c r="AU190" s="147" t="s">
        <v>93</v>
      </c>
      <c r="AV190" s="10" t="s">
        <v>93</v>
      </c>
      <c r="AW190" s="10" t="s">
        <v>37</v>
      </c>
      <c r="AX190" s="10" t="s">
        <v>79</v>
      </c>
      <c r="AY190" s="147" t="s">
        <v>133</v>
      </c>
    </row>
    <row r="191" spans="2:65" s="10" customFormat="1" ht="22.5" customHeight="1" x14ac:dyDescent="0.3">
      <c r="B191" s="146"/>
      <c r="E191" s="147" t="s">
        <v>21</v>
      </c>
      <c r="F191" s="218" t="s">
        <v>186</v>
      </c>
      <c r="G191" s="217"/>
      <c r="H191" s="217"/>
      <c r="I191" s="217"/>
      <c r="K191" s="148">
        <v>2.5000000000000001E-2</v>
      </c>
      <c r="R191" s="149"/>
      <c r="T191" s="150"/>
      <c r="AA191" s="151"/>
      <c r="AT191" s="147" t="s">
        <v>141</v>
      </c>
      <c r="AU191" s="147" t="s">
        <v>93</v>
      </c>
      <c r="AV191" s="10" t="s">
        <v>93</v>
      </c>
      <c r="AW191" s="10" t="s">
        <v>37</v>
      </c>
      <c r="AX191" s="10" t="s">
        <v>79</v>
      </c>
      <c r="AY191" s="147" t="s">
        <v>133</v>
      </c>
    </row>
    <row r="192" spans="2:65" s="10" customFormat="1" ht="22.5" customHeight="1" x14ac:dyDescent="0.3">
      <c r="B192" s="146"/>
      <c r="E192" s="147" t="s">
        <v>21</v>
      </c>
      <c r="F192" s="218" t="s">
        <v>184</v>
      </c>
      <c r="G192" s="217"/>
      <c r="H192" s="217"/>
      <c r="I192" s="217"/>
      <c r="K192" s="148">
        <v>0.05</v>
      </c>
      <c r="R192" s="149"/>
      <c r="T192" s="150"/>
      <c r="AA192" s="151"/>
      <c r="AT192" s="147" t="s">
        <v>141</v>
      </c>
      <c r="AU192" s="147" t="s">
        <v>93</v>
      </c>
      <c r="AV192" s="10" t="s">
        <v>93</v>
      </c>
      <c r="AW192" s="10" t="s">
        <v>37</v>
      </c>
      <c r="AX192" s="10" t="s">
        <v>79</v>
      </c>
      <c r="AY192" s="147" t="s">
        <v>133</v>
      </c>
    </row>
    <row r="193" spans="2:65" s="10" customFormat="1" ht="22.5" customHeight="1" x14ac:dyDescent="0.3">
      <c r="B193" s="146"/>
      <c r="E193" s="147" t="s">
        <v>21</v>
      </c>
      <c r="F193" s="218" t="s">
        <v>184</v>
      </c>
      <c r="G193" s="217"/>
      <c r="H193" s="217"/>
      <c r="I193" s="217"/>
      <c r="K193" s="148">
        <v>0.05</v>
      </c>
      <c r="R193" s="149"/>
      <c r="T193" s="150"/>
      <c r="AA193" s="151"/>
      <c r="AT193" s="147" t="s">
        <v>141</v>
      </c>
      <c r="AU193" s="147" t="s">
        <v>93</v>
      </c>
      <c r="AV193" s="10" t="s">
        <v>93</v>
      </c>
      <c r="AW193" s="10" t="s">
        <v>37</v>
      </c>
      <c r="AX193" s="10" t="s">
        <v>79</v>
      </c>
      <c r="AY193" s="147" t="s">
        <v>133</v>
      </c>
    </row>
    <row r="194" spans="2:65" s="11" customFormat="1" ht="22.5" customHeight="1" x14ac:dyDescent="0.3">
      <c r="B194" s="152"/>
      <c r="E194" s="153" t="s">
        <v>21</v>
      </c>
      <c r="F194" s="227" t="s">
        <v>147</v>
      </c>
      <c r="G194" s="228"/>
      <c r="H194" s="228"/>
      <c r="I194" s="228"/>
      <c r="K194" s="154">
        <v>0.22500000000000001</v>
      </c>
      <c r="R194" s="155"/>
      <c r="T194" s="156"/>
      <c r="AA194" s="157"/>
      <c r="AT194" s="158" t="s">
        <v>141</v>
      </c>
      <c r="AU194" s="158" t="s">
        <v>93</v>
      </c>
      <c r="AV194" s="11" t="s">
        <v>138</v>
      </c>
      <c r="AW194" s="11" t="s">
        <v>37</v>
      </c>
      <c r="AX194" s="11" t="s">
        <v>23</v>
      </c>
      <c r="AY194" s="158" t="s">
        <v>133</v>
      </c>
    </row>
    <row r="195" spans="2:65" s="1" customFormat="1" ht="31.5" customHeight="1" x14ac:dyDescent="0.3">
      <c r="B195" s="32"/>
      <c r="C195" s="139" t="s">
        <v>235</v>
      </c>
      <c r="D195" s="139" t="s">
        <v>134</v>
      </c>
      <c r="E195" s="140" t="s">
        <v>236</v>
      </c>
      <c r="F195" s="223" t="s">
        <v>237</v>
      </c>
      <c r="G195" s="224"/>
      <c r="H195" s="224"/>
      <c r="I195" s="224"/>
      <c r="J195" s="141" t="s">
        <v>194</v>
      </c>
      <c r="K195" s="142">
        <v>35.700000000000003</v>
      </c>
      <c r="L195" s="225">
        <v>0</v>
      </c>
      <c r="M195" s="224"/>
      <c r="N195" s="226">
        <f>ROUND(L195*K195,2)</f>
        <v>0</v>
      </c>
      <c r="O195" s="224"/>
      <c r="P195" s="224"/>
      <c r="Q195" s="224"/>
      <c r="R195" s="33"/>
      <c r="T195" s="143" t="s">
        <v>21</v>
      </c>
      <c r="U195" s="39" t="s">
        <v>44</v>
      </c>
      <c r="W195" s="144">
        <f>V195*K195</f>
        <v>0</v>
      </c>
      <c r="X195" s="144">
        <v>0</v>
      </c>
      <c r="Y195" s="144">
        <f>X195*K195</f>
        <v>0</v>
      </c>
      <c r="Z195" s="144">
        <v>3.5000000000000003E-2</v>
      </c>
      <c r="AA195" s="145">
        <f>Z195*K195</f>
        <v>1.2495000000000003</v>
      </c>
      <c r="AR195" s="16" t="s">
        <v>138</v>
      </c>
      <c r="AT195" s="16" t="s">
        <v>134</v>
      </c>
      <c r="AU195" s="16" t="s">
        <v>93</v>
      </c>
      <c r="AY195" s="16" t="s">
        <v>133</v>
      </c>
      <c r="BE195" s="93">
        <f>IF(U195="základní",N195,0)</f>
        <v>0</v>
      </c>
      <c r="BF195" s="93">
        <f>IF(U195="snížená",N195,0)</f>
        <v>0</v>
      </c>
      <c r="BG195" s="93">
        <f>IF(U195="zákl. přenesená",N195,0)</f>
        <v>0</v>
      </c>
      <c r="BH195" s="93">
        <f>IF(U195="sníž. přenesená",N195,0)</f>
        <v>0</v>
      </c>
      <c r="BI195" s="93">
        <f>IF(U195="nulová",N195,0)</f>
        <v>0</v>
      </c>
      <c r="BJ195" s="16" t="s">
        <v>23</v>
      </c>
      <c r="BK195" s="93">
        <f>ROUND(L195*K195,2)</f>
        <v>0</v>
      </c>
      <c r="BL195" s="16" t="s">
        <v>138</v>
      </c>
      <c r="BM195" s="16" t="s">
        <v>238</v>
      </c>
    </row>
    <row r="196" spans="2:65" s="10" customFormat="1" ht="22.5" customHeight="1" x14ac:dyDescent="0.3">
      <c r="B196" s="146"/>
      <c r="E196" s="147" t="s">
        <v>21</v>
      </c>
      <c r="F196" s="216" t="s">
        <v>405</v>
      </c>
      <c r="G196" s="217"/>
      <c r="H196" s="217"/>
      <c r="I196" s="217"/>
      <c r="K196" s="148">
        <v>35.700000000000003</v>
      </c>
      <c r="R196" s="149"/>
      <c r="T196" s="150"/>
      <c r="AA196" s="151"/>
      <c r="AT196" s="147" t="s">
        <v>141</v>
      </c>
      <c r="AU196" s="147" t="s">
        <v>93</v>
      </c>
      <c r="AV196" s="10" t="s">
        <v>93</v>
      </c>
      <c r="AW196" s="10" t="s">
        <v>37</v>
      </c>
      <c r="AX196" s="10" t="s">
        <v>23</v>
      </c>
      <c r="AY196" s="147" t="s">
        <v>133</v>
      </c>
    </row>
    <row r="197" spans="2:65" s="1" customFormat="1" ht="31.5" customHeight="1" x14ac:dyDescent="0.3">
      <c r="B197" s="32"/>
      <c r="C197" s="139" t="s">
        <v>8</v>
      </c>
      <c r="D197" s="139" t="s">
        <v>134</v>
      </c>
      <c r="E197" s="140" t="s">
        <v>239</v>
      </c>
      <c r="F197" s="223" t="s">
        <v>240</v>
      </c>
      <c r="G197" s="224"/>
      <c r="H197" s="224"/>
      <c r="I197" s="224"/>
      <c r="J197" s="141" t="s">
        <v>159</v>
      </c>
      <c r="K197" s="142">
        <v>6</v>
      </c>
      <c r="L197" s="225">
        <v>0</v>
      </c>
      <c r="M197" s="224"/>
      <c r="N197" s="226">
        <f>ROUND(L197*K197,2)</f>
        <v>0</v>
      </c>
      <c r="O197" s="224"/>
      <c r="P197" s="224"/>
      <c r="Q197" s="224"/>
      <c r="R197" s="33"/>
      <c r="T197" s="143" t="s">
        <v>21</v>
      </c>
      <c r="U197" s="39" t="s">
        <v>44</v>
      </c>
      <c r="W197" s="144">
        <f>V197*K197</f>
        <v>0</v>
      </c>
      <c r="X197" s="144">
        <v>0</v>
      </c>
      <c r="Y197" s="144">
        <f>X197*K197</f>
        <v>0</v>
      </c>
      <c r="Z197" s="144">
        <v>0.45700000000000002</v>
      </c>
      <c r="AA197" s="145">
        <f>Z197*K197</f>
        <v>2.742</v>
      </c>
      <c r="AR197" s="16" t="s">
        <v>138</v>
      </c>
      <c r="AT197" s="16" t="s">
        <v>134</v>
      </c>
      <c r="AU197" s="16" t="s">
        <v>93</v>
      </c>
      <c r="AY197" s="16" t="s">
        <v>133</v>
      </c>
      <c r="BE197" s="93">
        <f>IF(U197="základní",N197,0)</f>
        <v>0</v>
      </c>
      <c r="BF197" s="93">
        <f>IF(U197="snížená",N197,0)</f>
        <v>0</v>
      </c>
      <c r="BG197" s="93">
        <f>IF(U197="zákl. přenesená",N197,0)</f>
        <v>0</v>
      </c>
      <c r="BH197" s="93">
        <f>IF(U197="sníž. přenesená",N197,0)</f>
        <v>0</v>
      </c>
      <c r="BI197" s="93">
        <f>IF(U197="nulová",N197,0)</f>
        <v>0</v>
      </c>
      <c r="BJ197" s="16" t="s">
        <v>23</v>
      </c>
      <c r="BK197" s="93">
        <f>ROUND(L197*K197,2)</f>
        <v>0</v>
      </c>
      <c r="BL197" s="16" t="s">
        <v>138</v>
      </c>
      <c r="BM197" s="16" t="s">
        <v>241</v>
      </c>
    </row>
    <row r="198" spans="2:65" s="9" customFormat="1" ht="29.85" customHeight="1" x14ac:dyDescent="0.3">
      <c r="B198" s="129"/>
      <c r="D198" s="138" t="s">
        <v>110</v>
      </c>
      <c r="E198" s="138"/>
      <c r="F198" s="138"/>
      <c r="G198" s="138"/>
      <c r="H198" s="138"/>
      <c r="I198" s="138"/>
      <c r="J198" s="138"/>
      <c r="K198" s="138"/>
      <c r="L198" s="138"/>
      <c r="M198" s="138"/>
      <c r="N198" s="233">
        <f>BK198</f>
        <v>0</v>
      </c>
      <c r="O198" s="234"/>
      <c r="P198" s="234"/>
      <c r="Q198" s="234"/>
      <c r="R198" s="131"/>
      <c r="T198" s="132"/>
      <c r="W198" s="133">
        <f>SUM(W199:W200)</f>
        <v>0</v>
      </c>
      <c r="Y198" s="133">
        <f>SUM(Y199:Y200)</f>
        <v>0</v>
      </c>
      <c r="AA198" s="134">
        <f>SUM(AA199:AA200)</f>
        <v>0</v>
      </c>
      <c r="AR198" s="135" t="s">
        <v>23</v>
      </c>
      <c r="AT198" s="136" t="s">
        <v>78</v>
      </c>
      <c r="AU198" s="136" t="s">
        <v>23</v>
      </c>
      <c r="AY198" s="135" t="s">
        <v>133</v>
      </c>
      <c r="BK198" s="137">
        <f>SUM(BK199:BK200)</f>
        <v>0</v>
      </c>
    </row>
    <row r="199" spans="2:65" s="1" customFormat="1" ht="31.5" customHeight="1" x14ac:dyDescent="0.3">
      <c r="B199" s="32"/>
      <c r="C199" s="139" t="s">
        <v>242</v>
      </c>
      <c r="D199" s="139" t="s">
        <v>134</v>
      </c>
      <c r="E199" s="140" t="s">
        <v>243</v>
      </c>
      <c r="F199" s="223" t="s">
        <v>244</v>
      </c>
      <c r="G199" s="224"/>
      <c r="H199" s="224"/>
      <c r="I199" s="224"/>
      <c r="J199" s="141" t="s">
        <v>245</v>
      </c>
      <c r="K199" s="142">
        <v>0.495</v>
      </c>
      <c r="L199" s="225">
        <v>0</v>
      </c>
      <c r="M199" s="224"/>
      <c r="N199" s="226">
        <f>ROUND(L199*K199,2)</f>
        <v>0</v>
      </c>
      <c r="O199" s="224"/>
      <c r="P199" s="224"/>
      <c r="Q199" s="224"/>
      <c r="R199" s="33"/>
      <c r="T199" s="143" t="s">
        <v>21</v>
      </c>
      <c r="U199" s="39" t="s">
        <v>44</v>
      </c>
      <c r="W199" s="144">
        <f>V199*K199</f>
        <v>0</v>
      </c>
      <c r="X199" s="144">
        <v>0</v>
      </c>
      <c r="Y199" s="144">
        <f>X199*K199</f>
        <v>0</v>
      </c>
      <c r="Z199" s="144">
        <v>0</v>
      </c>
      <c r="AA199" s="145">
        <f>Z199*K199</f>
        <v>0</v>
      </c>
      <c r="AR199" s="16" t="s">
        <v>138</v>
      </c>
      <c r="AT199" s="16" t="s">
        <v>134</v>
      </c>
      <c r="AU199" s="16" t="s">
        <v>93</v>
      </c>
      <c r="AY199" s="16" t="s">
        <v>133</v>
      </c>
      <c r="BE199" s="93">
        <f>IF(U199="základní",N199,0)</f>
        <v>0</v>
      </c>
      <c r="BF199" s="93">
        <f>IF(U199="snížená",N199,0)</f>
        <v>0</v>
      </c>
      <c r="BG199" s="93">
        <f>IF(U199="zákl. přenesená",N199,0)</f>
        <v>0</v>
      </c>
      <c r="BH199" s="93">
        <f>IF(U199="sníž. přenesená",N199,0)</f>
        <v>0</v>
      </c>
      <c r="BI199" s="93">
        <f>IF(U199="nulová",N199,0)</f>
        <v>0</v>
      </c>
      <c r="BJ199" s="16" t="s">
        <v>23</v>
      </c>
      <c r="BK199" s="93">
        <f>ROUND(L199*K199,2)</f>
        <v>0</v>
      </c>
      <c r="BL199" s="16" t="s">
        <v>138</v>
      </c>
      <c r="BM199" s="16" t="s">
        <v>246</v>
      </c>
    </row>
    <row r="200" spans="2:65" s="1" customFormat="1" ht="31.5" customHeight="1" x14ac:dyDescent="0.3">
      <c r="B200" s="32"/>
      <c r="C200" s="139" t="s">
        <v>247</v>
      </c>
      <c r="D200" s="139" t="s">
        <v>134</v>
      </c>
      <c r="E200" s="140" t="s">
        <v>248</v>
      </c>
      <c r="F200" s="223" t="s">
        <v>249</v>
      </c>
      <c r="G200" s="224"/>
      <c r="H200" s="224"/>
      <c r="I200" s="224"/>
      <c r="J200" s="141" t="s">
        <v>245</v>
      </c>
      <c r="K200" s="142">
        <v>3.6160000000000001</v>
      </c>
      <c r="L200" s="225">
        <v>0</v>
      </c>
      <c r="M200" s="224"/>
      <c r="N200" s="226">
        <f>ROUND(L200*K200,2)</f>
        <v>0</v>
      </c>
      <c r="O200" s="224"/>
      <c r="P200" s="224"/>
      <c r="Q200" s="224"/>
      <c r="R200" s="33"/>
      <c r="T200" s="143" t="s">
        <v>21</v>
      </c>
      <c r="U200" s="39" t="s">
        <v>44</v>
      </c>
      <c r="W200" s="144">
        <f>V200*K200</f>
        <v>0</v>
      </c>
      <c r="X200" s="144">
        <v>0</v>
      </c>
      <c r="Y200" s="144">
        <f>X200*K200</f>
        <v>0</v>
      </c>
      <c r="Z200" s="144">
        <v>0</v>
      </c>
      <c r="AA200" s="145">
        <f>Z200*K200</f>
        <v>0</v>
      </c>
      <c r="AR200" s="16" t="s">
        <v>138</v>
      </c>
      <c r="AT200" s="16" t="s">
        <v>134</v>
      </c>
      <c r="AU200" s="16" t="s">
        <v>93</v>
      </c>
      <c r="AY200" s="16" t="s">
        <v>133</v>
      </c>
      <c r="BE200" s="93">
        <f>IF(U200="základní",N200,0)</f>
        <v>0</v>
      </c>
      <c r="BF200" s="93">
        <f>IF(U200="snížená",N200,0)</f>
        <v>0</v>
      </c>
      <c r="BG200" s="93">
        <f>IF(U200="zákl. přenesená",N200,0)</f>
        <v>0</v>
      </c>
      <c r="BH200" s="93">
        <f>IF(U200="sníž. přenesená",N200,0)</f>
        <v>0</v>
      </c>
      <c r="BI200" s="93">
        <f>IF(U200="nulová",N200,0)</f>
        <v>0</v>
      </c>
      <c r="BJ200" s="16" t="s">
        <v>23</v>
      </c>
      <c r="BK200" s="93">
        <f>ROUND(L200*K200,2)</f>
        <v>0</v>
      </c>
      <c r="BL200" s="16" t="s">
        <v>138</v>
      </c>
      <c r="BM200" s="16" t="s">
        <v>250</v>
      </c>
    </row>
    <row r="201" spans="2:65" s="9" customFormat="1" ht="29.85" customHeight="1" x14ac:dyDescent="0.3">
      <c r="B201" s="129"/>
      <c r="D201" s="138" t="s">
        <v>111</v>
      </c>
      <c r="E201" s="138"/>
      <c r="F201" s="138"/>
      <c r="G201" s="138"/>
      <c r="H201" s="138"/>
      <c r="I201" s="138"/>
      <c r="J201" s="138"/>
      <c r="K201" s="138"/>
      <c r="L201" s="138"/>
      <c r="M201" s="138"/>
      <c r="N201" s="233">
        <f>BK201</f>
        <v>0</v>
      </c>
      <c r="O201" s="234"/>
      <c r="P201" s="234"/>
      <c r="Q201" s="234"/>
      <c r="R201" s="131"/>
      <c r="T201" s="132"/>
      <c r="W201" s="133">
        <f>W202</f>
        <v>0</v>
      </c>
      <c r="Y201" s="133">
        <f>Y202</f>
        <v>0</v>
      </c>
      <c r="AA201" s="134">
        <f>AA202</f>
        <v>0</v>
      </c>
      <c r="AR201" s="135" t="s">
        <v>23</v>
      </c>
      <c r="AT201" s="136" t="s">
        <v>78</v>
      </c>
      <c r="AU201" s="136" t="s">
        <v>23</v>
      </c>
      <c r="AY201" s="135" t="s">
        <v>133</v>
      </c>
      <c r="BK201" s="137">
        <f>BK202</f>
        <v>0</v>
      </c>
    </row>
    <row r="202" spans="2:65" s="1" customFormat="1" ht="31.5" customHeight="1" x14ac:dyDescent="0.3">
      <c r="B202" s="32"/>
      <c r="C202" s="139" t="s">
        <v>251</v>
      </c>
      <c r="D202" s="139" t="s">
        <v>134</v>
      </c>
      <c r="E202" s="140" t="s">
        <v>252</v>
      </c>
      <c r="F202" s="223" t="s">
        <v>253</v>
      </c>
      <c r="G202" s="224"/>
      <c r="H202" s="224"/>
      <c r="I202" s="224"/>
      <c r="J202" s="141" t="s">
        <v>245</v>
      </c>
      <c r="K202" s="142">
        <v>6.4</v>
      </c>
      <c r="L202" s="225">
        <v>0</v>
      </c>
      <c r="M202" s="224"/>
      <c r="N202" s="226">
        <f>ROUND(L202*K202,2)</f>
        <v>0</v>
      </c>
      <c r="O202" s="224"/>
      <c r="P202" s="224"/>
      <c r="Q202" s="224"/>
      <c r="R202" s="33"/>
      <c r="T202" s="143" t="s">
        <v>21</v>
      </c>
      <c r="U202" s="39" t="s">
        <v>44</v>
      </c>
      <c r="W202" s="144">
        <f>V202*K202</f>
        <v>0</v>
      </c>
      <c r="X202" s="144">
        <v>0</v>
      </c>
      <c r="Y202" s="144">
        <f>X202*K202</f>
        <v>0</v>
      </c>
      <c r="Z202" s="144">
        <v>0</v>
      </c>
      <c r="AA202" s="145">
        <f>Z202*K202</f>
        <v>0</v>
      </c>
      <c r="AR202" s="16" t="s">
        <v>138</v>
      </c>
      <c r="AT202" s="16" t="s">
        <v>134</v>
      </c>
      <c r="AU202" s="16" t="s">
        <v>93</v>
      </c>
      <c r="AY202" s="16" t="s">
        <v>133</v>
      </c>
      <c r="BE202" s="93">
        <f>IF(U202="základní",N202,0)</f>
        <v>0</v>
      </c>
      <c r="BF202" s="93">
        <f>IF(U202="snížená",N202,0)</f>
        <v>0</v>
      </c>
      <c r="BG202" s="93">
        <f>IF(U202="zákl. přenesená",N202,0)</f>
        <v>0</v>
      </c>
      <c r="BH202" s="93">
        <f>IF(U202="sníž. přenesená",N202,0)</f>
        <v>0</v>
      </c>
      <c r="BI202" s="93">
        <f>IF(U202="nulová",N202,0)</f>
        <v>0</v>
      </c>
      <c r="BJ202" s="16" t="s">
        <v>23</v>
      </c>
      <c r="BK202" s="93">
        <f>ROUND(L202*K202,2)</f>
        <v>0</v>
      </c>
      <c r="BL202" s="16" t="s">
        <v>138</v>
      </c>
      <c r="BM202" s="16" t="s">
        <v>254</v>
      </c>
    </row>
    <row r="203" spans="2:65" s="9" customFormat="1" ht="37.35" customHeight="1" x14ac:dyDescent="0.35">
      <c r="B203" s="129"/>
      <c r="D203" s="130" t="s">
        <v>112</v>
      </c>
      <c r="E203" s="130"/>
      <c r="F203" s="130"/>
      <c r="G203" s="130"/>
      <c r="H203" s="130"/>
      <c r="I203" s="130"/>
      <c r="J203" s="130"/>
      <c r="K203" s="130"/>
      <c r="L203" s="130"/>
      <c r="M203" s="130"/>
      <c r="N203" s="237">
        <f>BK203</f>
        <v>0</v>
      </c>
      <c r="O203" s="238"/>
      <c r="P203" s="238"/>
      <c r="Q203" s="238"/>
      <c r="R203" s="131"/>
      <c r="T203" s="132"/>
      <c r="W203" s="133">
        <f>W204+W232+W236+W242</f>
        <v>0</v>
      </c>
      <c r="Y203" s="133">
        <f>Y204+Y232+Y236+Y242</f>
        <v>2.194</v>
      </c>
      <c r="AA203" s="134">
        <f>AA204+AA232+AA236+AA242</f>
        <v>0.36427999999999999</v>
      </c>
      <c r="AR203" s="135" t="s">
        <v>93</v>
      </c>
      <c r="AT203" s="136" t="s">
        <v>78</v>
      </c>
      <c r="AU203" s="136" t="s">
        <v>79</v>
      </c>
      <c r="AY203" s="135" t="s">
        <v>133</v>
      </c>
      <c r="BK203" s="137">
        <f>BK204+BK232+BK236+BK242</f>
        <v>0</v>
      </c>
    </row>
    <row r="204" spans="2:65" s="9" customFormat="1" ht="19.899999999999999" customHeight="1" x14ac:dyDescent="0.3">
      <c r="B204" s="129"/>
      <c r="D204" s="138" t="s">
        <v>113</v>
      </c>
      <c r="E204" s="138"/>
      <c r="F204" s="138"/>
      <c r="G204" s="138"/>
      <c r="H204" s="138"/>
      <c r="I204" s="138"/>
      <c r="J204" s="138"/>
      <c r="K204" s="138"/>
      <c r="L204" s="138"/>
      <c r="M204" s="138"/>
      <c r="N204" s="235">
        <f>BK204</f>
        <v>0</v>
      </c>
      <c r="O204" s="236"/>
      <c r="P204" s="236"/>
      <c r="Q204" s="236"/>
      <c r="R204" s="131"/>
      <c r="T204" s="132"/>
      <c r="W204" s="133">
        <f>SUM(W205:W231)</f>
        <v>0</v>
      </c>
      <c r="Y204" s="133">
        <f>SUM(Y205:Y231)</f>
        <v>9.2419999999999988E-2</v>
      </c>
      <c r="AA204" s="134">
        <f>SUM(AA205:AA231)</f>
        <v>0.26723999999999998</v>
      </c>
      <c r="AR204" s="135" t="s">
        <v>93</v>
      </c>
      <c r="AT204" s="136" t="s">
        <v>78</v>
      </c>
      <c r="AU204" s="136" t="s">
        <v>23</v>
      </c>
      <c r="AY204" s="135" t="s">
        <v>133</v>
      </c>
      <c r="BK204" s="137">
        <f>SUM(BK205:BK231)</f>
        <v>0</v>
      </c>
    </row>
    <row r="205" spans="2:65" s="1" customFormat="1" ht="22.5" customHeight="1" x14ac:dyDescent="0.3">
      <c r="B205" s="32"/>
      <c r="C205" s="139" t="s">
        <v>255</v>
      </c>
      <c r="D205" s="139" t="s">
        <v>134</v>
      </c>
      <c r="E205" s="140" t="s">
        <v>256</v>
      </c>
      <c r="F205" s="223" t="s">
        <v>257</v>
      </c>
      <c r="G205" s="224"/>
      <c r="H205" s="224"/>
      <c r="I205" s="224"/>
      <c r="J205" s="141" t="s">
        <v>159</v>
      </c>
      <c r="K205" s="142">
        <v>4</v>
      </c>
      <c r="L205" s="225">
        <v>0</v>
      </c>
      <c r="M205" s="224"/>
      <c r="N205" s="226">
        <f t="shared" ref="N205:N231" si="5">ROUND(L205*K205,2)</f>
        <v>0</v>
      </c>
      <c r="O205" s="224"/>
      <c r="P205" s="224"/>
      <c r="Q205" s="224"/>
      <c r="R205" s="33"/>
      <c r="T205" s="143" t="s">
        <v>21</v>
      </c>
      <c r="U205" s="39" t="s">
        <v>44</v>
      </c>
      <c r="W205" s="144">
        <f t="shared" ref="W205:W231" si="6">V205*K205</f>
        <v>0</v>
      </c>
      <c r="X205" s="144">
        <v>5.8E-4</v>
      </c>
      <c r="Y205" s="144">
        <f t="shared" ref="Y205:Y231" si="7">X205*K205</f>
        <v>2.32E-3</v>
      </c>
      <c r="Z205" s="144">
        <v>4.2000000000000002E-4</v>
      </c>
      <c r="AA205" s="145">
        <f t="shared" ref="AA205:AA231" si="8">Z205*K205</f>
        <v>1.6800000000000001E-3</v>
      </c>
      <c r="AR205" s="16" t="s">
        <v>217</v>
      </c>
      <c r="AT205" s="16" t="s">
        <v>134</v>
      </c>
      <c r="AU205" s="16" t="s">
        <v>93</v>
      </c>
      <c r="AY205" s="16" t="s">
        <v>133</v>
      </c>
      <c r="BE205" s="93">
        <f t="shared" ref="BE205:BE231" si="9">IF(U205="základní",N205,0)</f>
        <v>0</v>
      </c>
      <c r="BF205" s="93">
        <f t="shared" ref="BF205:BF231" si="10">IF(U205="snížená",N205,0)</f>
        <v>0</v>
      </c>
      <c r="BG205" s="93">
        <f t="shared" ref="BG205:BG231" si="11">IF(U205="zákl. přenesená",N205,0)</f>
        <v>0</v>
      </c>
      <c r="BH205" s="93">
        <f t="shared" ref="BH205:BH231" si="12">IF(U205="sníž. přenesená",N205,0)</f>
        <v>0</v>
      </c>
      <c r="BI205" s="93">
        <f t="shared" ref="BI205:BI231" si="13">IF(U205="nulová",N205,0)</f>
        <v>0</v>
      </c>
      <c r="BJ205" s="16" t="s">
        <v>23</v>
      </c>
      <c r="BK205" s="93">
        <f t="shared" ref="BK205:BK231" si="14">ROUND(L205*K205,2)</f>
        <v>0</v>
      </c>
      <c r="BL205" s="16" t="s">
        <v>217</v>
      </c>
      <c r="BM205" s="16" t="s">
        <v>258</v>
      </c>
    </row>
    <row r="206" spans="2:65" s="1" customFormat="1" ht="22.5" customHeight="1" x14ac:dyDescent="0.3">
      <c r="B206" s="32"/>
      <c r="C206" s="139" t="s">
        <v>259</v>
      </c>
      <c r="D206" s="139" t="s">
        <v>134</v>
      </c>
      <c r="E206" s="140" t="s">
        <v>260</v>
      </c>
      <c r="F206" s="223" t="s">
        <v>261</v>
      </c>
      <c r="G206" s="224"/>
      <c r="H206" s="224"/>
      <c r="I206" s="224"/>
      <c r="J206" s="141" t="s">
        <v>150</v>
      </c>
      <c r="K206" s="142">
        <v>4</v>
      </c>
      <c r="L206" s="225">
        <v>0</v>
      </c>
      <c r="M206" s="224"/>
      <c r="N206" s="226">
        <f t="shared" si="5"/>
        <v>0</v>
      </c>
      <c r="O206" s="224"/>
      <c r="P206" s="224"/>
      <c r="Q206" s="224"/>
      <c r="R206" s="33"/>
      <c r="T206" s="143" t="s">
        <v>21</v>
      </c>
      <c r="U206" s="39" t="s">
        <v>44</v>
      </c>
      <c r="W206" s="144">
        <f t="shared" si="6"/>
        <v>0</v>
      </c>
      <c r="X206" s="144">
        <v>0</v>
      </c>
      <c r="Y206" s="144">
        <f t="shared" si="7"/>
        <v>0</v>
      </c>
      <c r="Z206" s="144">
        <v>1.4919999999999999E-2</v>
      </c>
      <c r="AA206" s="145">
        <f t="shared" si="8"/>
        <v>5.9679999999999997E-2</v>
      </c>
      <c r="AR206" s="16" t="s">
        <v>217</v>
      </c>
      <c r="AT206" s="16" t="s">
        <v>134</v>
      </c>
      <c r="AU206" s="16" t="s">
        <v>93</v>
      </c>
      <c r="AY206" s="16" t="s">
        <v>133</v>
      </c>
      <c r="BE206" s="93">
        <f t="shared" si="9"/>
        <v>0</v>
      </c>
      <c r="BF206" s="93">
        <f t="shared" si="10"/>
        <v>0</v>
      </c>
      <c r="BG206" s="93">
        <f t="shared" si="11"/>
        <v>0</v>
      </c>
      <c r="BH206" s="93">
        <f t="shared" si="12"/>
        <v>0</v>
      </c>
      <c r="BI206" s="93">
        <f t="shared" si="13"/>
        <v>0</v>
      </c>
      <c r="BJ206" s="16" t="s">
        <v>23</v>
      </c>
      <c r="BK206" s="93">
        <f t="shared" si="14"/>
        <v>0</v>
      </c>
      <c r="BL206" s="16" t="s">
        <v>217</v>
      </c>
      <c r="BM206" s="16" t="s">
        <v>262</v>
      </c>
    </row>
    <row r="207" spans="2:65" s="1" customFormat="1" ht="22.5" customHeight="1" x14ac:dyDescent="0.3">
      <c r="B207" s="32"/>
      <c r="C207" s="139" t="s">
        <v>263</v>
      </c>
      <c r="D207" s="139" t="s">
        <v>134</v>
      </c>
      <c r="E207" s="140" t="s">
        <v>264</v>
      </c>
      <c r="F207" s="223" t="s">
        <v>265</v>
      </c>
      <c r="G207" s="224"/>
      <c r="H207" s="224"/>
      <c r="I207" s="224"/>
      <c r="J207" s="141" t="s">
        <v>150</v>
      </c>
      <c r="K207" s="142">
        <v>6</v>
      </c>
      <c r="L207" s="225">
        <v>0</v>
      </c>
      <c r="M207" s="224"/>
      <c r="N207" s="226">
        <f t="shared" si="5"/>
        <v>0</v>
      </c>
      <c r="O207" s="224"/>
      <c r="P207" s="224"/>
      <c r="Q207" s="224"/>
      <c r="R207" s="33"/>
      <c r="T207" s="143" t="s">
        <v>21</v>
      </c>
      <c r="U207" s="39" t="s">
        <v>44</v>
      </c>
      <c r="W207" s="144">
        <f t="shared" si="6"/>
        <v>0</v>
      </c>
      <c r="X207" s="144">
        <v>0</v>
      </c>
      <c r="Y207" s="144">
        <f t="shared" si="7"/>
        <v>0</v>
      </c>
      <c r="Z207" s="144">
        <v>3.065E-2</v>
      </c>
      <c r="AA207" s="145">
        <f t="shared" si="8"/>
        <v>0.18390000000000001</v>
      </c>
      <c r="AR207" s="16" t="s">
        <v>217</v>
      </c>
      <c r="AT207" s="16" t="s">
        <v>134</v>
      </c>
      <c r="AU207" s="16" t="s">
        <v>93</v>
      </c>
      <c r="AY207" s="16" t="s">
        <v>133</v>
      </c>
      <c r="BE207" s="93">
        <f t="shared" si="9"/>
        <v>0</v>
      </c>
      <c r="BF207" s="93">
        <f t="shared" si="10"/>
        <v>0</v>
      </c>
      <c r="BG207" s="93">
        <f t="shared" si="11"/>
        <v>0</v>
      </c>
      <c r="BH207" s="93">
        <f t="shared" si="12"/>
        <v>0</v>
      </c>
      <c r="BI207" s="93">
        <f t="shared" si="13"/>
        <v>0</v>
      </c>
      <c r="BJ207" s="16" t="s">
        <v>23</v>
      </c>
      <c r="BK207" s="93">
        <f t="shared" si="14"/>
        <v>0</v>
      </c>
      <c r="BL207" s="16" t="s">
        <v>217</v>
      </c>
      <c r="BM207" s="16" t="s">
        <v>266</v>
      </c>
    </row>
    <row r="208" spans="2:65" s="1" customFormat="1" ht="22.5" customHeight="1" x14ac:dyDescent="0.3">
      <c r="B208" s="32"/>
      <c r="C208" s="139" t="s">
        <v>267</v>
      </c>
      <c r="D208" s="139" t="s">
        <v>134</v>
      </c>
      <c r="E208" s="140" t="s">
        <v>268</v>
      </c>
      <c r="F208" s="223" t="s">
        <v>269</v>
      </c>
      <c r="G208" s="224"/>
      <c r="H208" s="224"/>
      <c r="I208" s="224"/>
      <c r="J208" s="141" t="s">
        <v>159</v>
      </c>
      <c r="K208" s="142">
        <v>2</v>
      </c>
      <c r="L208" s="225">
        <v>0</v>
      </c>
      <c r="M208" s="224"/>
      <c r="N208" s="226">
        <f t="shared" si="5"/>
        <v>0</v>
      </c>
      <c r="O208" s="224"/>
      <c r="P208" s="224"/>
      <c r="Q208" s="224"/>
      <c r="R208" s="33"/>
      <c r="T208" s="143" t="s">
        <v>21</v>
      </c>
      <c r="U208" s="39" t="s">
        <v>44</v>
      </c>
      <c r="W208" s="144">
        <f t="shared" si="6"/>
        <v>0</v>
      </c>
      <c r="X208" s="144">
        <v>1.57E-3</v>
      </c>
      <c r="Y208" s="144">
        <f t="shared" si="7"/>
        <v>3.14E-3</v>
      </c>
      <c r="Z208" s="144">
        <v>0</v>
      </c>
      <c r="AA208" s="145">
        <f t="shared" si="8"/>
        <v>0</v>
      </c>
      <c r="AR208" s="16" t="s">
        <v>217</v>
      </c>
      <c r="AT208" s="16" t="s">
        <v>134</v>
      </c>
      <c r="AU208" s="16" t="s">
        <v>93</v>
      </c>
      <c r="AY208" s="16" t="s">
        <v>133</v>
      </c>
      <c r="BE208" s="93">
        <f t="shared" si="9"/>
        <v>0</v>
      </c>
      <c r="BF208" s="93">
        <f t="shared" si="10"/>
        <v>0</v>
      </c>
      <c r="BG208" s="93">
        <f t="shared" si="11"/>
        <v>0</v>
      </c>
      <c r="BH208" s="93">
        <f t="shared" si="12"/>
        <v>0</v>
      </c>
      <c r="BI208" s="93">
        <f t="shared" si="13"/>
        <v>0</v>
      </c>
      <c r="BJ208" s="16" t="s">
        <v>23</v>
      </c>
      <c r="BK208" s="93">
        <f t="shared" si="14"/>
        <v>0</v>
      </c>
      <c r="BL208" s="16" t="s">
        <v>217</v>
      </c>
      <c r="BM208" s="16" t="s">
        <v>270</v>
      </c>
    </row>
    <row r="209" spans="2:65" s="1" customFormat="1" ht="22.5" customHeight="1" x14ac:dyDescent="0.3">
      <c r="B209" s="32"/>
      <c r="C209" s="139" t="s">
        <v>271</v>
      </c>
      <c r="D209" s="139" t="s">
        <v>134</v>
      </c>
      <c r="E209" s="140" t="s">
        <v>272</v>
      </c>
      <c r="F209" s="223" t="s">
        <v>273</v>
      </c>
      <c r="G209" s="224"/>
      <c r="H209" s="224"/>
      <c r="I209" s="224"/>
      <c r="J209" s="141" t="s">
        <v>159</v>
      </c>
      <c r="K209" s="142">
        <v>2</v>
      </c>
      <c r="L209" s="225">
        <v>0</v>
      </c>
      <c r="M209" s="224"/>
      <c r="N209" s="226">
        <f t="shared" si="5"/>
        <v>0</v>
      </c>
      <c r="O209" s="224"/>
      <c r="P209" s="224"/>
      <c r="Q209" s="224"/>
      <c r="R209" s="33"/>
      <c r="T209" s="143" t="s">
        <v>21</v>
      </c>
      <c r="U209" s="39" t="s">
        <v>44</v>
      </c>
      <c r="W209" s="144">
        <f t="shared" si="6"/>
        <v>0</v>
      </c>
      <c r="X209" s="144">
        <v>2.0200000000000001E-3</v>
      </c>
      <c r="Y209" s="144">
        <f t="shared" si="7"/>
        <v>4.0400000000000002E-3</v>
      </c>
      <c r="Z209" s="144">
        <v>0</v>
      </c>
      <c r="AA209" s="145">
        <f t="shared" si="8"/>
        <v>0</v>
      </c>
      <c r="AR209" s="16" t="s">
        <v>217</v>
      </c>
      <c r="AT209" s="16" t="s">
        <v>134</v>
      </c>
      <c r="AU209" s="16" t="s">
        <v>93</v>
      </c>
      <c r="AY209" s="16" t="s">
        <v>133</v>
      </c>
      <c r="BE209" s="93">
        <f t="shared" si="9"/>
        <v>0</v>
      </c>
      <c r="BF209" s="93">
        <f t="shared" si="10"/>
        <v>0</v>
      </c>
      <c r="BG209" s="93">
        <f t="shared" si="11"/>
        <v>0</v>
      </c>
      <c r="BH209" s="93">
        <f t="shared" si="12"/>
        <v>0</v>
      </c>
      <c r="BI209" s="93">
        <f t="shared" si="13"/>
        <v>0</v>
      </c>
      <c r="BJ209" s="16" t="s">
        <v>23</v>
      </c>
      <c r="BK209" s="93">
        <f t="shared" si="14"/>
        <v>0</v>
      </c>
      <c r="BL209" s="16" t="s">
        <v>217</v>
      </c>
      <c r="BM209" s="16" t="s">
        <v>274</v>
      </c>
    </row>
    <row r="210" spans="2:65" s="1" customFormat="1" ht="22.5" customHeight="1" x14ac:dyDescent="0.3">
      <c r="B210" s="32"/>
      <c r="C210" s="139" t="s">
        <v>275</v>
      </c>
      <c r="D210" s="139" t="s">
        <v>134</v>
      </c>
      <c r="E210" s="140" t="s">
        <v>276</v>
      </c>
      <c r="F210" s="223" t="s">
        <v>277</v>
      </c>
      <c r="G210" s="224"/>
      <c r="H210" s="224"/>
      <c r="I210" s="224"/>
      <c r="J210" s="141" t="s">
        <v>150</v>
      </c>
      <c r="K210" s="142">
        <v>6</v>
      </c>
      <c r="L210" s="225">
        <v>0</v>
      </c>
      <c r="M210" s="224"/>
      <c r="N210" s="226">
        <f t="shared" si="5"/>
        <v>0</v>
      </c>
      <c r="O210" s="224"/>
      <c r="P210" s="224"/>
      <c r="Q210" s="224"/>
      <c r="R210" s="33"/>
      <c r="T210" s="143" t="s">
        <v>21</v>
      </c>
      <c r="U210" s="39" t="s">
        <v>44</v>
      </c>
      <c r="W210" s="144">
        <f t="shared" si="6"/>
        <v>0</v>
      </c>
      <c r="X210" s="144">
        <v>0</v>
      </c>
      <c r="Y210" s="144">
        <f t="shared" si="7"/>
        <v>0</v>
      </c>
      <c r="Z210" s="144">
        <v>2.63E-3</v>
      </c>
      <c r="AA210" s="145">
        <f t="shared" si="8"/>
        <v>1.5779999999999999E-2</v>
      </c>
      <c r="AR210" s="16" t="s">
        <v>217</v>
      </c>
      <c r="AT210" s="16" t="s">
        <v>134</v>
      </c>
      <c r="AU210" s="16" t="s">
        <v>93</v>
      </c>
      <c r="AY210" s="16" t="s">
        <v>133</v>
      </c>
      <c r="BE210" s="93">
        <f t="shared" si="9"/>
        <v>0</v>
      </c>
      <c r="BF210" s="93">
        <f t="shared" si="10"/>
        <v>0</v>
      </c>
      <c r="BG210" s="93">
        <f t="shared" si="11"/>
        <v>0</v>
      </c>
      <c r="BH210" s="93">
        <f t="shared" si="12"/>
        <v>0</v>
      </c>
      <c r="BI210" s="93">
        <f t="shared" si="13"/>
        <v>0</v>
      </c>
      <c r="BJ210" s="16" t="s">
        <v>23</v>
      </c>
      <c r="BK210" s="93">
        <f t="shared" si="14"/>
        <v>0</v>
      </c>
      <c r="BL210" s="16" t="s">
        <v>217</v>
      </c>
      <c r="BM210" s="16" t="s">
        <v>278</v>
      </c>
    </row>
    <row r="211" spans="2:65" s="1" customFormat="1" ht="22.5" customHeight="1" x14ac:dyDescent="0.3">
      <c r="B211" s="32"/>
      <c r="C211" s="139" t="s">
        <v>279</v>
      </c>
      <c r="D211" s="139" t="s">
        <v>134</v>
      </c>
      <c r="E211" s="140" t="s">
        <v>280</v>
      </c>
      <c r="F211" s="223" t="s">
        <v>281</v>
      </c>
      <c r="G211" s="224"/>
      <c r="H211" s="224"/>
      <c r="I211" s="224"/>
      <c r="J211" s="141" t="s">
        <v>159</v>
      </c>
      <c r="K211" s="142">
        <v>1</v>
      </c>
      <c r="L211" s="225">
        <v>0</v>
      </c>
      <c r="M211" s="224"/>
      <c r="N211" s="226">
        <f t="shared" si="5"/>
        <v>0</v>
      </c>
      <c r="O211" s="224"/>
      <c r="P211" s="224"/>
      <c r="Q211" s="224"/>
      <c r="R211" s="33"/>
      <c r="T211" s="143" t="s">
        <v>21</v>
      </c>
      <c r="U211" s="39" t="s">
        <v>44</v>
      </c>
      <c r="W211" s="144">
        <f t="shared" si="6"/>
        <v>0</v>
      </c>
      <c r="X211" s="144">
        <v>2.47E-3</v>
      </c>
      <c r="Y211" s="144">
        <f t="shared" si="7"/>
        <v>2.47E-3</v>
      </c>
      <c r="Z211" s="144">
        <v>0</v>
      </c>
      <c r="AA211" s="145">
        <f t="shared" si="8"/>
        <v>0</v>
      </c>
      <c r="AR211" s="16" t="s">
        <v>217</v>
      </c>
      <c r="AT211" s="16" t="s">
        <v>134</v>
      </c>
      <c r="AU211" s="16" t="s">
        <v>93</v>
      </c>
      <c r="AY211" s="16" t="s">
        <v>133</v>
      </c>
      <c r="BE211" s="93">
        <f t="shared" si="9"/>
        <v>0</v>
      </c>
      <c r="BF211" s="93">
        <f t="shared" si="10"/>
        <v>0</v>
      </c>
      <c r="BG211" s="93">
        <f t="shared" si="11"/>
        <v>0</v>
      </c>
      <c r="BH211" s="93">
        <f t="shared" si="12"/>
        <v>0</v>
      </c>
      <c r="BI211" s="93">
        <f t="shared" si="13"/>
        <v>0</v>
      </c>
      <c r="BJ211" s="16" t="s">
        <v>23</v>
      </c>
      <c r="BK211" s="93">
        <f t="shared" si="14"/>
        <v>0</v>
      </c>
      <c r="BL211" s="16" t="s">
        <v>217</v>
      </c>
      <c r="BM211" s="16" t="s">
        <v>282</v>
      </c>
    </row>
    <row r="212" spans="2:65" s="1" customFormat="1" ht="22.5" customHeight="1" x14ac:dyDescent="0.3">
      <c r="B212" s="32"/>
      <c r="C212" s="139" t="s">
        <v>283</v>
      </c>
      <c r="D212" s="139" t="s">
        <v>134</v>
      </c>
      <c r="E212" s="140" t="s">
        <v>284</v>
      </c>
      <c r="F212" s="223" t="s">
        <v>285</v>
      </c>
      <c r="G212" s="224"/>
      <c r="H212" s="224"/>
      <c r="I212" s="224"/>
      <c r="J212" s="141" t="s">
        <v>159</v>
      </c>
      <c r="K212" s="142">
        <v>8</v>
      </c>
      <c r="L212" s="225">
        <v>0</v>
      </c>
      <c r="M212" s="224"/>
      <c r="N212" s="226">
        <f t="shared" si="5"/>
        <v>0</v>
      </c>
      <c r="O212" s="224"/>
      <c r="P212" s="224"/>
      <c r="Q212" s="224"/>
      <c r="R212" s="33"/>
      <c r="T212" s="143" t="s">
        <v>21</v>
      </c>
      <c r="U212" s="39" t="s">
        <v>44</v>
      </c>
      <c r="W212" s="144">
        <f t="shared" si="6"/>
        <v>0</v>
      </c>
      <c r="X212" s="144">
        <v>3.1E-4</v>
      </c>
      <c r="Y212" s="144">
        <f t="shared" si="7"/>
        <v>2.48E-3</v>
      </c>
      <c r="Z212" s="144">
        <v>0</v>
      </c>
      <c r="AA212" s="145">
        <f t="shared" si="8"/>
        <v>0</v>
      </c>
      <c r="AR212" s="16" t="s">
        <v>217</v>
      </c>
      <c r="AT212" s="16" t="s">
        <v>134</v>
      </c>
      <c r="AU212" s="16" t="s">
        <v>93</v>
      </c>
      <c r="AY212" s="16" t="s">
        <v>133</v>
      </c>
      <c r="BE212" s="93">
        <f t="shared" si="9"/>
        <v>0</v>
      </c>
      <c r="BF212" s="93">
        <f t="shared" si="10"/>
        <v>0</v>
      </c>
      <c r="BG212" s="93">
        <f t="shared" si="11"/>
        <v>0</v>
      </c>
      <c r="BH212" s="93">
        <f t="shared" si="12"/>
        <v>0</v>
      </c>
      <c r="BI212" s="93">
        <f t="shared" si="13"/>
        <v>0</v>
      </c>
      <c r="BJ212" s="16" t="s">
        <v>23</v>
      </c>
      <c r="BK212" s="93">
        <f t="shared" si="14"/>
        <v>0</v>
      </c>
      <c r="BL212" s="16" t="s">
        <v>217</v>
      </c>
      <c r="BM212" s="16" t="s">
        <v>286</v>
      </c>
    </row>
    <row r="213" spans="2:65" s="1" customFormat="1" ht="22.5" customHeight="1" x14ac:dyDescent="0.3">
      <c r="B213" s="32"/>
      <c r="C213" s="139" t="s">
        <v>287</v>
      </c>
      <c r="D213" s="139" t="s">
        <v>134</v>
      </c>
      <c r="E213" s="140" t="s">
        <v>288</v>
      </c>
      <c r="F213" s="223" t="s">
        <v>289</v>
      </c>
      <c r="G213" s="224"/>
      <c r="H213" s="224"/>
      <c r="I213" s="224"/>
      <c r="J213" s="141" t="s">
        <v>159</v>
      </c>
      <c r="K213" s="142">
        <v>3</v>
      </c>
      <c r="L213" s="225">
        <v>0</v>
      </c>
      <c r="M213" s="224"/>
      <c r="N213" s="226">
        <f t="shared" si="5"/>
        <v>0</v>
      </c>
      <c r="O213" s="224"/>
      <c r="P213" s="224"/>
      <c r="Q213" s="224"/>
      <c r="R213" s="33"/>
      <c r="T213" s="143" t="s">
        <v>21</v>
      </c>
      <c r="U213" s="39" t="s">
        <v>44</v>
      </c>
      <c r="W213" s="144">
        <f t="shared" si="6"/>
        <v>0</v>
      </c>
      <c r="X213" s="144">
        <v>0</v>
      </c>
      <c r="Y213" s="144">
        <f t="shared" si="7"/>
        <v>0</v>
      </c>
      <c r="Z213" s="144">
        <v>0</v>
      </c>
      <c r="AA213" s="145">
        <f t="shared" si="8"/>
        <v>0</v>
      </c>
      <c r="AR213" s="16" t="s">
        <v>217</v>
      </c>
      <c r="AT213" s="16" t="s">
        <v>134</v>
      </c>
      <c r="AU213" s="16" t="s">
        <v>93</v>
      </c>
      <c r="AY213" s="16" t="s">
        <v>133</v>
      </c>
      <c r="BE213" s="93">
        <f t="shared" si="9"/>
        <v>0</v>
      </c>
      <c r="BF213" s="93">
        <f t="shared" si="10"/>
        <v>0</v>
      </c>
      <c r="BG213" s="93">
        <f t="shared" si="11"/>
        <v>0</v>
      </c>
      <c r="BH213" s="93">
        <f t="shared" si="12"/>
        <v>0</v>
      </c>
      <c r="BI213" s="93">
        <f t="shared" si="13"/>
        <v>0</v>
      </c>
      <c r="BJ213" s="16" t="s">
        <v>23</v>
      </c>
      <c r="BK213" s="93">
        <f t="shared" si="14"/>
        <v>0</v>
      </c>
      <c r="BL213" s="16" t="s">
        <v>217</v>
      </c>
      <c r="BM213" s="16" t="s">
        <v>290</v>
      </c>
    </row>
    <row r="214" spans="2:65" s="1" customFormat="1" ht="22.5" customHeight="1" x14ac:dyDescent="0.3">
      <c r="B214" s="32"/>
      <c r="C214" s="159" t="s">
        <v>291</v>
      </c>
      <c r="D214" s="159" t="s">
        <v>170</v>
      </c>
      <c r="E214" s="160" t="s">
        <v>292</v>
      </c>
      <c r="F214" s="229" t="s">
        <v>293</v>
      </c>
      <c r="G214" s="230"/>
      <c r="H214" s="230"/>
      <c r="I214" s="230"/>
      <c r="J214" s="161" t="s">
        <v>159</v>
      </c>
      <c r="K214" s="162">
        <v>3</v>
      </c>
      <c r="L214" s="231">
        <v>0</v>
      </c>
      <c r="M214" s="230"/>
      <c r="N214" s="232">
        <f t="shared" si="5"/>
        <v>0</v>
      </c>
      <c r="O214" s="224"/>
      <c r="P214" s="224"/>
      <c r="Q214" s="224"/>
      <c r="R214" s="33"/>
      <c r="T214" s="143" t="s">
        <v>21</v>
      </c>
      <c r="U214" s="39" t="s">
        <v>44</v>
      </c>
      <c r="W214" s="144">
        <f t="shared" si="6"/>
        <v>0</v>
      </c>
      <c r="X214" s="144">
        <v>2.5000000000000001E-4</v>
      </c>
      <c r="Y214" s="144">
        <f t="shared" si="7"/>
        <v>7.5000000000000002E-4</v>
      </c>
      <c r="Z214" s="144">
        <v>0</v>
      </c>
      <c r="AA214" s="145">
        <f t="shared" si="8"/>
        <v>0</v>
      </c>
      <c r="AR214" s="16" t="s">
        <v>283</v>
      </c>
      <c r="AT214" s="16" t="s">
        <v>170</v>
      </c>
      <c r="AU214" s="16" t="s">
        <v>93</v>
      </c>
      <c r="AY214" s="16" t="s">
        <v>133</v>
      </c>
      <c r="BE214" s="93">
        <f t="shared" si="9"/>
        <v>0</v>
      </c>
      <c r="BF214" s="93">
        <f t="shared" si="10"/>
        <v>0</v>
      </c>
      <c r="BG214" s="93">
        <f t="shared" si="11"/>
        <v>0</v>
      </c>
      <c r="BH214" s="93">
        <f t="shared" si="12"/>
        <v>0</v>
      </c>
      <c r="BI214" s="93">
        <f t="shared" si="13"/>
        <v>0</v>
      </c>
      <c r="BJ214" s="16" t="s">
        <v>23</v>
      </c>
      <c r="BK214" s="93">
        <f t="shared" si="14"/>
        <v>0</v>
      </c>
      <c r="BL214" s="16" t="s">
        <v>217</v>
      </c>
      <c r="BM214" s="16" t="s">
        <v>294</v>
      </c>
    </row>
    <row r="215" spans="2:65" s="1" customFormat="1" ht="31.5" customHeight="1" x14ac:dyDescent="0.3">
      <c r="B215" s="32"/>
      <c r="C215" s="139" t="s">
        <v>295</v>
      </c>
      <c r="D215" s="139" t="s">
        <v>134</v>
      </c>
      <c r="E215" s="140" t="s">
        <v>296</v>
      </c>
      <c r="F215" s="223" t="s">
        <v>297</v>
      </c>
      <c r="G215" s="224"/>
      <c r="H215" s="224"/>
      <c r="I215" s="224"/>
      <c r="J215" s="141" t="s">
        <v>150</v>
      </c>
      <c r="K215" s="142">
        <v>6</v>
      </c>
      <c r="L215" s="225">
        <v>0</v>
      </c>
      <c r="M215" s="224"/>
      <c r="N215" s="226">
        <f t="shared" si="5"/>
        <v>0</v>
      </c>
      <c r="O215" s="224"/>
      <c r="P215" s="224"/>
      <c r="Q215" s="224"/>
      <c r="R215" s="33"/>
      <c r="T215" s="143" t="s">
        <v>21</v>
      </c>
      <c r="U215" s="39" t="s">
        <v>44</v>
      </c>
      <c r="W215" s="144">
        <f t="shared" si="6"/>
        <v>0</v>
      </c>
      <c r="X215" s="144">
        <v>1.2600000000000001E-3</v>
      </c>
      <c r="Y215" s="144">
        <f t="shared" si="7"/>
        <v>7.5600000000000007E-3</v>
      </c>
      <c r="Z215" s="144">
        <v>0</v>
      </c>
      <c r="AA215" s="145">
        <f t="shared" si="8"/>
        <v>0</v>
      </c>
      <c r="AR215" s="16" t="s">
        <v>217</v>
      </c>
      <c r="AT215" s="16" t="s">
        <v>134</v>
      </c>
      <c r="AU215" s="16" t="s">
        <v>93</v>
      </c>
      <c r="AY215" s="16" t="s">
        <v>133</v>
      </c>
      <c r="BE215" s="93">
        <f t="shared" si="9"/>
        <v>0</v>
      </c>
      <c r="BF215" s="93">
        <f t="shared" si="10"/>
        <v>0</v>
      </c>
      <c r="BG215" s="93">
        <f t="shared" si="11"/>
        <v>0</v>
      </c>
      <c r="BH215" s="93">
        <f t="shared" si="12"/>
        <v>0</v>
      </c>
      <c r="BI215" s="93">
        <f t="shared" si="13"/>
        <v>0</v>
      </c>
      <c r="BJ215" s="16" t="s">
        <v>23</v>
      </c>
      <c r="BK215" s="93">
        <f t="shared" si="14"/>
        <v>0</v>
      </c>
      <c r="BL215" s="16" t="s">
        <v>217</v>
      </c>
      <c r="BM215" s="16" t="s">
        <v>298</v>
      </c>
    </row>
    <row r="216" spans="2:65" s="1" customFormat="1" ht="31.5" customHeight="1" x14ac:dyDescent="0.3">
      <c r="B216" s="32"/>
      <c r="C216" s="139" t="s">
        <v>299</v>
      </c>
      <c r="D216" s="139" t="s">
        <v>134</v>
      </c>
      <c r="E216" s="140" t="s">
        <v>300</v>
      </c>
      <c r="F216" s="223" t="s">
        <v>301</v>
      </c>
      <c r="G216" s="224"/>
      <c r="H216" s="224"/>
      <c r="I216" s="224"/>
      <c r="J216" s="141" t="s">
        <v>150</v>
      </c>
      <c r="K216" s="142">
        <v>3</v>
      </c>
      <c r="L216" s="225">
        <v>0</v>
      </c>
      <c r="M216" s="224"/>
      <c r="N216" s="226">
        <f t="shared" si="5"/>
        <v>0</v>
      </c>
      <c r="O216" s="224"/>
      <c r="P216" s="224"/>
      <c r="Q216" s="224"/>
      <c r="R216" s="33"/>
      <c r="T216" s="143" t="s">
        <v>21</v>
      </c>
      <c r="U216" s="39" t="s">
        <v>44</v>
      </c>
      <c r="W216" s="144">
        <f t="shared" si="6"/>
        <v>0</v>
      </c>
      <c r="X216" s="144">
        <v>1.7700000000000001E-3</v>
      </c>
      <c r="Y216" s="144">
        <f t="shared" si="7"/>
        <v>5.3100000000000005E-3</v>
      </c>
      <c r="Z216" s="144">
        <v>0</v>
      </c>
      <c r="AA216" s="145">
        <f t="shared" si="8"/>
        <v>0</v>
      </c>
      <c r="AR216" s="16" t="s">
        <v>217</v>
      </c>
      <c r="AT216" s="16" t="s">
        <v>134</v>
      </c>
      <c r="AU216" s="16" t="s">
        <v>93</v>
      </c>
      <c r="AY216" s="16" t="s">
        <v>133</v>
      </c>
      <c r="BE216" s="93">
        <f t="shared" si="9"/>
        <v>0</v>
      </c>
      <c r="BF216" s="93">
        <f t="shared" si="10"/>
        <v>0</v>
      </c>
      <c r="BG216" s="93">
        <f t="shared" si="11"/>
        <v>0</v>
      </c>
      <c r="BH216" s="93">
        <f t="shared" si="12"/>
        <v>0</v>
      </c>
      <c r="BI216" s="93">
        <f t="shared" si="13"/>
        <v>0</v>
      </c>
      <c r="BJ216" s="16" t="s">
        <v>23</v>
      </c>
      <c r="BK216" s="93">
        <f t="shared" si="14"/>
        <v>0</v>
      </c>
      <c r="BL216" s="16" t="s">
        <v>217</v>
      </c>
      <c r="BM216" s="16" t="s">
        <v>302</v>
      </c>
    </row>
    <row r="217" spans="2:65" s="1" customFormat="1" ht="31.5" customHeight="1" x14ac:dyDescent="0.3">
      <c r="B217" s="32"/>
      <c r="C217" s="139" t="s">
        <v>303</v>
      </c>
      <c r="D217" s="139" t="s">
        <v>134</v>
      </c>
      <c r="E217" s="140" t="s">
        <v>304</v>
      </c>
      <c r="F217" s="223" t="s">
        <v>305</v>
      </c>
      <c r="G217" s="224"/>
      <c r="H217" s="224"/>
      <c r="I217" s="224"/>
      <c r="J217" s="141" t="s">
        <v>150</v>
      </c>
      <c r="K217" s="142">
        <v>10</v>
      </c>
      <c r="L217" s="225">
        <v>0</v>
      </c>
      <c r="M217" s="224"/>
      <c r="N217" s="226">
        <f t="shared" si="5"/>
        <v>0</v>
      </c>
      <c r="O217" s="224"/>
      <c r="P217" s="224"/>
      <c r="Q217" s="224"/>
      <c r="R217" s="33"/>
      <c r="T217" s="143" t="s">
        <v>21</v>
      </c>
      <c r="U217" s="39" t="s">
        <v>44</v>
      </c>
      <c r="W217" s="144">
        <f t="shared" si="6"/>
        <v>0</v>
      </c>
      <c r="X217" s="144">
        <v>2.7699999999999999E-3</v>
      </c>
      <c r="Y217" s="144">
        <f t="shared" si="7"/>
        <v>2.7699999999999999E-2</v>
      </c>
      <c r="Z217" s="144">
        <v>0</v>
      </c>
      <c r="AA217" s="145">
        <f t="shared" si="8"/>
        <v>0</v>
      </c>
      <c r="AR217" s="16" t="s">
        <v>217</v>
      </c>
      <c r="AT217" s="16" t="s">
        <v>134</v>
      </c>
      <c r="AU217" s="16" t="s">
        <v>93</v>
      </c>
      <c r="AY217" s="16" t="s">
        <v>133</v>
      </c>
      <c r="BE217" s="93">
        <f t="shared" si="9"/>
        <v>0</v>
      </c>
      <c r="BF217" s="93">
        <f t="shared" si="10"/>
        <v>0</v>
      </c>
      <c r="BG217" s="93">
        <f t="shared" si="11"/>
        <v>0</v>
      </c>
      <c r="BH217" s="93">
        <f t="shared" si="12"/>
        <v>0</v>
      </c>
      <c r="BI217" s="93">
        <f t="shared" si="13"/>
        <v>0</v>
      </c>
      <c r="BJ217" s="16" t="s">
        <v>23</v>
      </c>
      <c r="BK217" s="93">
        <f t="shared" si="14"/>
        <v>0</v>
      </c>
      <c r="BL217" s="16" t="s">
        <v>217</v>
      </c>
      <c r="BM217" s="16" t="s">
        <v>306</v>
      </c>
    </row>
    <row r="218" spans="2:65" s="1" customFormat="1" ht="31.5" customHeight="1" x14ac:dyDescent="0.3">
      <c r="B218" s="32"/>
      <c r="C218" s="139" t="s">
        <v>307</v>
      </c>
      <c r="D218" s="139" t="s">
        <v>134</v>
      </c>
      <c r="E218" s="140" t="s">
        <v>308</v>
      </c>
      <c r="F218" s="223" t="s">
        <v>309</v>
      </c>
      <c r="G218" s="224"/>
      <c r="H218" s="224"/>
      <c r="I218" s="224"/>
      <c r="J218" s="141" t="s">
        <v>150</v>
      </c>
      <c r="K218" s="142">
        <v>3</v>
      </c>
      <c r="L218" s="225">
        <v>0</v>
      </c>
      <c r="M218" s="224"/>
      <c r="N218" s="226">
        <f t="shared" si="5"/>
        <v>0</v>
      </c>
      <c r="O218" s="224"/>
      <c r="P218" s="224"/>
      <c r="Q218" s="224"/>
      <c r="R218" s="33"/>
      <c r="T218" s="143" t="s">
        <v>21</v>
      </c>
      <c r="U218" s="39" t="s">
        <v>44</v>
      </c>
      <c r="W218" s="144">
        <f t="shared" si="6"/>
        <v>0</v>
      </c>
      <c r="X218" s="144">
        <v>5.9000000000000003E-4</v>
      </c>
      <c r="Y218" s="144">
        <f t="shared" si="7"/>
        <v>1.7700000000000001E-3</v>
      </c>
      <c r="Z218" s="144">
        <v>0</v>
      </c>
      <c r="AA218" s="145">
        <f t="shared" si="8"/>
        <v>0</v>
      </c>
      <c r="AR218" s="16" t="s">
        <v>217</v>
      </c>
      <c r="AT218" s="16" t="s">
        <v>134</v>
      </c>
      <c r="AU218" s="16" t="s">
        <v>93</v>
      </c>
      <c r="AY218" s="16" t="s">
        <v>133</v>
      </c>
      <c r="BE218" s="93">
        <f t="shared" si="9"/>
        <v>0</v>
      </c>
      <c r="BF218" s="93">
        <f t="shared" si="10"/>
        <v>0</v>
      </c>
      <c r="BG218" s="93">
        <f t="shared" si="11"/>
        <v>0</v>
      </c>
      <c r="BH218" s="93">
        <f t="shared" si="12"/>
        <v>0</v>
      </c>
      <c r="BI218" s="93">
        <f t="shared" si="13"/>
        <v>0</v>
      </c>
      <c r="BJ218" s="16" t="s">
        <v>23</v>
      </c>
      <c r="BK218" s="93">
        <f t="shared" si="14"/>
        <v>0</v>
      </c>
      <c r="BL218" s="16" t="s">
        <v>217</v>
      </c>
      <c r="BM218" s="16" t="s">
        <v>310</v>
      </c>
    </row>
    <row r="219" spans="2:65" s="1" customFormat="1" ht="31.5" customHeight="1" x14ac:dyDescent="0.3">
      <c r="B219" s="32"/>
      <c r="C219" s="139" t="s">
        <v>311</v>
      </c>
      <c r="D219" s="139" t="s">
        <v>134</v>
      </c>
      <c r="E219" s="140" t="s">
        <v>312</v>
      </c>
      <c r="F219" s="223" t="s">
        <v>313</v>
      </c>
      <c r="G219" s="224"/>
      <c r="H219" s="224"/>
      <c r="I219" s="224"/>
      <c r="J219" s="141" t="s">
        <v>150</v>
      </c>
      <c r="K219" s="142">
        <v>3</v>
      </c>
      <c r="L219" s="225">
        <v>0</v>
      </c>
      <c r="M219" s="224"/>
      <c r="N219" s="226">
        <f t="shared" si="5"/>
        <v>0</v>
      </c>
      <c r="O219" s="224"/>
      <c r="P219" s="224"/>
      <c r="Q219" s="224"/>
      <c r="R219" s="33"/>
      <c r="T219" s="143" t="s">
        <v>21</v>
      </c>
      <c r="U219" s="39" t="s">
        <v>44</v>
      </c>
      <c r="W219" s="144">
        <f t="shared" si="6"/>
        <v>0</v>
      </c>
      <c r="X219" s="144">
        <v>1.1999999999999999E-3</v>
      </c>
      <c r="Y219" s="144">
        <f t="shared" si="7"/>
        <v>3.5999999999999999E-3</v>
      </c>
      <c r="Z219" s="144">
        <v>0</v>
      </c>
      <c r="AA219" s="145">
        <f t="shared" si="8"/>
        <v>0</v>
      </c>
      <c r="AR219" s="16" t="s">
        <v>217</v>
      </c>
      <c r="AT219" s="16" t="s">
        <v>134</v>
      </c>
      <c r="AU219" s="16" t="s">
        <v>93</v>
      </c>
      <c r="AY219" s="16" t="s">
        <v>133</v>
      </c>
      <c r="BE219" s="93">
        <f t="shared" si="9"/>
        <v>0</v>
      </c>
      <c r="BF219" s="93">
        <f t="shared" si="10"/>
        <v>0</v>
      </c>
      <c r="BG219" s="93">
        <f t="shared" si="11"/>
        <v>0</v>
      </c>
      <c r="BH219" s="93">
        <f t="shared" si="12"/>
        <v>0</v>
      </c>
      <c r="BI219" s="93">
        <f t="shared" si="13"/>
        <v>0</v>
      </c>
      <c r="BJ219" s="16" t="s">
        <v>23</v>
      </c>
      <c r="BK219" s="93">
        <f t="shared" si="14"/>
        <v>0</v>
      </c>
      <c r="BL219" s="16" t="s">
        <v>217</v>
      </c>
      <c r="BM219" s="16" t="s">
        <v>314</v>
      </c>
    </row>
    <row r="220" spans="2:65" s="1" customFormat="1" ht="31.5" customHeight="1" x14ac:dyDescent="0.3">
      <c r="B220" s="32"/>
      <c r="C220" s="139" t="s">
        <v>315</v>
      </c>
      <c r="D220" s="139" t="s">
        <v>134</v>
      </c>
      <c r="E220" s="140" t="s">
        <v>316</v>
      </c>
      <c r="F220" s="223" t="s">
        <v>317</v>
      </c>
      <c r="G220" s="224"/>
      <c r="H220" s="224"/>
      <c r="I220" s="224"/>
      <c r="J220" s="141" t="s">
        <v>150</v>
      </c>
      <c r="K220" s="142">
        <v>3</v>
      </c>
      <c r="L220" s="225">
        <v>0</v>
      </c>
      <c r="M220" s="224"/>
      <c r="N220" s="226">
        <f t="shared" si="5"/>
        <v>0</v>
      </c>
      <c r="O220" s="224"/>
      <c r="P220" s="224"/>
      <c r="Q220" s="224"/>
      <c r="R220" s="33"/>
      <c r="T220" s="143" t="s">
        <v>21</v>
      </c>
      <c r="U220" s="39" t="s">
        <v>44</v>
      </c>
      <c r="W220" s="144">
        <f t="shared" si="6"/>
        <v>0</v>
      </c>
      <c r="X220" s="144">
        <v>3.5E-4</v>
      </c>
      <c r="Y220" s="144">
        <f t="shared" si="7"/>
        <v>1.0499999999999999E-3</v>
      </c>
      <c r="Z220" s="144">
        <v>0</v>
      </c>
      <c r="AA220" s="145">
        <f t="shared" si="8"/>
        <v>0</v>
      </c>
      <c r="AR220" s="16" t="s">
        <v>217</v>
      </c>
      <c r="AT220" s="16" t="s">
        <v>134</v>
      </c>
      <c r="AU220" s="16" t="s">
        <v>93</v>
      </c>
      <c r="AY220" s="16" t="s">
        <v>133</v>
      </c>
      <c r="BE220" s="93">
        <f t="shared" si="9"/>
        <v>0</v>
      </c>
      <c r="BF220" s="93">
        <f t="shared" si="10"/>
        <v>0</v>
      </c>
      <c r="BG220" s="93">
        <f t="shared" si="11"/>
        <v>0</v>
      </c>
      <c r="BH220" s="93">
        <f t="shared" si="12"/>
        <v>0</v>
      </c>
      <c r="BI220" s="93">
        <f t="shared" si="13"/>
        <v>0</v>
      </c>
      <c r="BJ220" s="16" t="s">
        <v>23</v>
      </c>
      <c r="BK220" s="93">
        <f t="shared" si="14"/>
        <v>0</v>
      </c>
      <c r="BL220" s="16" t="s">
        <v>217</v>
      </c>
      <c r="BM220" s="16" t="s">
        <v>318</v>
      </c>
    </row>
    <row r="221" spans="2:65" s="1" customFormat="1" ht="31.5" customHeight="1" x14ac:dyDescent="0.3">
      <c r="B221" s="32"/>
      <c r="C221" s="139" t="s">
        <v>319</v>
      </c>
      <c r="D221" s="139" t="s">
        <v>134</v>
      </c>
      <c r="E221" s="140" t="s">
        <v>320</v>
      </c>
      <c r="F221" s="223" t="s">
        <v>321</v>
      </c>
      <c r="G221" s="224"/>
      <c r="H221" s="224"/>
      <c r="I221" s="224"/>
      <c r="J221" s="141" t="s">
        <v>150</v>
      </c>
      <c r="K221" s="142">
        <v>1</v>
      </c>
      <c r="L221" s="225">
        <v>0</v>
      </c>
      <c r="M221" s="224"/>
      <c r="N221" s="226">
        <f t="shared" si="5"/>
        <v>0</v>
      </c>
      <c r="O221" s="224"/>
      <c r="P221" s="224"/>
      <c r="Q221" s="224"/>
      <c r="R221" s="33"/>
      <c r="T221" s="143" t="s">
        <v>21</v>
      </c>
      <c r="U221" s="39" t="s">
        <v>44</v>
      </c>
      <c r="W221" s="144">
        <f t="shared" si="6"/>
        <v>0</v>
      </c>
      <c r="X221" s="144">
        <v>1.14E-3</v>
      </c>
      <c r="Y221" s="144">
        <f t="shared" si="7"/>
        <v>1.14E-3</v>
      </c>
      <c r="Z221" s="144">
        <v>0</v>
      </c>
      <c r="AA221" s="145">
        <f t="shared" si="8"/>
        <v>0</v>
      </c>
      <c r="AR221" s="16" t="s">
        <v>217</v>
      </c>
      <c r="AT221" s="16" t="s">
        <v>134</v>
      </c>
      <c r="AU221" s="16" t="s">
        <v>93</v>
      </c>
      <c r="AY221" s="16" t="s">
        <v>133</v>
      </c>
      <c r="BE221" s="93">
        <f t="shared" si="9"/>
        <v>0</v>
      </c>
      <c r="BF221" s="93">
        <f t="shared" si="10"/>
        <v>0</v>
      </c>
      <c r="BG221" s="93">
        <f t="shared" si="11"/>
        <v>0</v>
      </c>
      <c r="BH221" s="93">
        <f t="shared" si="12"/>
        <v>0</v>
      </c>
      <c r="BI221" s="93">
        <f t="shared" si="13"/>
        <v>0</v>
      </c>
      <c r="BJ221" s="16" t="s">
        <v>23</v>
      </c>
      <c r="BK221" s="93">
        <f t="shared" si="14"/>
        <v>0</v>
      </c>
      <c r="BL221" s="16" t="s">
        <v>217</v>
      </c>
      <c r="BM221" s="16" t="s">
        <v>322</v>
      </c>
    </row>
    <row r="222" spans="2:65" s="1" customFormat="1" ht="22.5" customHeight="1" x14ac:dyDescent="0.3">
      <c r="B222" s="32"/>
      <c r="C222" s="139" t="s">
        <v>323</v>
      </c>
      <c r="D222" s="139" t="s">
        <v>134</v>
      </c>
      <c r="E222" s="140" t="s">
        <v>324</v>
      </c>
      <c r="F222" s="223" t="s">
        <v>325</v>
      </c>
      <c r="G222" s="224"/>
      <c r="H222" s="224"/>
      <c r="I222" s="224"/>
      <c r="J222" s="141" t="s">
        <v>159</v>
      </c>
      <c r="K222" s="142">
        <v>2</v>
      </c>
      <c r="L222" s="225">
        <v>0</v>
      </c>
      <c r="M222" s="224"/>
      <c r="N222" s="226">
        <f t="shared" si="5"/>
        <v>0</v>
      </c>
      <c r="O222" s="224"/>
      <c r="P222" s="224"/>
      <c r="Q222" s="224"/>
      <c r="R222" s="33"/>
      <c r="T222" s="143" t="s">
        <v>21</v>
      </c>
      <c r="U222" s="39" t="s">
        <v>44</v>
      </c>
      <c r="W222" s="144">
        <f t="shared" si="6"/>
        <v>0</v>
      </c>
      <c r="X222" s="144">
        <v>0</v>
      </c>
      <c r="Y222" s="144">
        <f t="shared" si="7"/>
        <v>0</v>
      </c>
      <c r="Z222" s="144">
        <v>3.0999999999999999E-3</v>
      </c>
      <c r="AA222" s="145">
        <f t="shared" si="8"/>
        <v>6.1999999999999998E-3</v>
      </c>
      <c r="AR222" s="16" t="s">
        <v>217</v>
      </c>
      <c r="AT222" s="16" t="s">
        <v>134</v>
      </c>
      <c r="AU222" s="16" t="s">
        <v>93</v>
      </c>
      <c r="AY222" s="16" t="s">
        <v>133</v>
      </c>
      <c r="BE222" s="93">
        <f t="shared" si="9"/>
        <v>0</v>
      </c>
      <c r="BF222" s="93">
        <f t="shared" si="10"/>
        <v>0</v>
      </c>
      <c r="BG222" s="93">
        <f t="shared" si="11"/>
        <v>0</v>
      </c>
      <c r="BH222" s="93">
        <f t="shared" si="12"/>
        <v>0</v>
      </c>
      <c r="BI222" s="93">
        <f t="shared" si="13"/>
        <v>0</v>
      </c>
      <c r="BJ222" s="16" t="s">
        <v>23</v>
      </c>
      <c r="BK222" s="93">
        <f t="shared" si="14"/>
        <v>0</v>
      </c>
      <c r="BL222" s="16" t="s">
        <v>217</v>
      </c>
      <c r="BM222" s="16" t="s">
        <v>326</v>
      </c>
    </row>
    <row r="223" spans="2:65" s="1" customFormat="1" ht="31.5" customHeight="1" x14ac:dyDescent="0.3">
      <c r="B223" s="32"/>
      <c r="C223" s="159" t="s">
        <v>327</v>
      </c>
      <c r="D223" s="159" t="s">
        <v>170</v>
      </c>
      <c r="E223" s="160" t="s">
        <v>328</v>
      </c>
      <c r="F223" s="229" t="s">
        <v>329</v>
      </c>
      <c r="G223" s="230"/>
      <c r="H223" s="230"/>
      <c r="I223" s="230"/>
      <c r="J223" s="161" t="s">
        <v>150</v>
      </c>
      <c r="K223" s="162">
        <v>24</v>
      </c>
      <c r="L223" s="231">
        <v>0</v>
      </c>
      <c r="M223" s="230"/>
      <c r="N223" s="232">
        <f t="shared" si="5"/>
        <v>0</v>
      </c>
      <c r="O223" s="224"/>
      <c r="P223" s="224"/>
      <c r="Q223" s="224"/>
      <c r="R223" s="33"/>
      <c r="T223" s="143" t="s">
        <v>21</v>
      </c>
      <c r="U223" s="39" t="s">
        <v>44</v>
      </c>
      <c r="W223" s="144">
        <f t="shared" si="6"/>
        <v>0</v>
      </c>
      <c r="X223" s="144">
        <v>6.7000000000000002E-4</v>
      </c>
      <c r="Y223" s="144">
        <f t="shared" si="7"/>
        <v>1.6080000000000001E-2</v>
      </c>
      <c r="Z223" s="144">
        <v>0</v>
      </c>
      <c r="AA223" s="145">
        <f t="shared" si="8"/>
        <v>0</v>
      </c>
      <c r="AR223" s="16" t="s">
        <v>283</v>
      </c>
      <c r="AT223" s="16" t="s">
        <v>170</v>
      </c>
      <c r="AU223" s="16" t="s">
        <v>93</v>
      </c>
      <c r="AY223" s="16" t="s">
        <v>133</v>
      </c>
      <c r="BE223" s="93">
        <f t="shared" si="9"/>
        <v>0</v>
      </c>
      <c r="BF223" s="93">
        <f t="shared" si="10"/>
        <v>0</v>
      </c>
      <c r="BG223" s="93">
        <f t="shared" si="11"/>
        <v>0</v>
      </c>
      <c r="BH223" s="93">
        <f t="shared" si="12"/>
        <v>0</v>
      </c>
      <c r="BI223" s="93">
        <f t="shared" si="13"/>
        <v>0</v>
      </c>
      <c r="BJ223" s="16" t="s">
        <v>23</v>
      </c>
      <c r="BK223" s="93">
        <f t="shared" si="14"/>
        <v>0</v>
      </c>
      <c r="BL223" s="16" t="s">
        <v>217</v>
      </c>
      <c r="BM223" s="16" t="s">
        <v>330</v>
      </c>
    </row>
    <row r="224" spans="2:65" s="1" customFormat="1" ht="22.5" customHeight="1" x14ac:dyDescent="0.3">
      <c r="B224" s="32"/>
      <c r="C224" s="139" t="s">
        <v>331</v>
      </c>
      <c r="D224" s="139" t="s">
        <v>134</v>
      </c>
      <c r="E224" s="140" t="s">
        <v>332</v>
      </c>
      <c r="F224" s="223" t="s">
        <v>333</v>
      </c>
      <c r="G224" s="224"/>
      <c r="H224" s="224"/>
      <c r="I224" s="224"/>
      <c r="J224" s="141" t="s">
        <v>159</v>
      </c>
      <c r="K224" s="142">
        <v>1</v>
      </c>
      <c r="L224" s="225">
        <v>0</v>
      </c>
      <c r="M224" s="224"/>
      <c r="N224" s="226">
        <f t="shared" si="5"/>
        <v>0</v>
      </c>
      <c r="O224" s="224"/>
      <c r="P224" s="224"/>
      <c r="Q224" s="224"/>
      <c r="R224" s="33"/>
      <c r="T224" s="143" t="s">
        <v>21</v>
      </c>
      <c r="U224" s="39" t="s">
        <v>44</v>
      </c>
      <c r="W224" s="144">
        <f t="shared" si="6"/>
        <v>0</v>
      </c>
      <c r="X224" s="144">
        <v>0</v>
      </c>
      <c r="Y224" s="144">
        <f t="shared" si="7"/>
        <v>0</v>
      </c>
      <c r="Z224" s="144">
        <v>0</v>
      </c>
      <c r="AA224" s="145">
        <f t="shared" si="8"/>
        <v>0</v>
      </c>
      <c r="AR224" s="16" t="s">
        <v>217</v>
      </c>
      <c r="AT224" s="16" t="s">
        <v>134</v>
      </c>
      <c r="AU224" s="16" t="s">
        <v>93</v>
      </c>
      <c r="AY224" s="16" t="s">
        <v>133</v>
      </c>
      <c r="BE224" s="93">
        <f t="shared" si="9"/>
        <v>0</v>
      </c>
      <c r="BF224" s="93">
        <f t="shared" si="10"/>
        <v>0</v>
      </c>
      <c r="BG224" s="93">
        <f t="shared" si="11"/>
        <v>0</v>
      </c>
      <c r="BH224" s="93">
        <f t="shared" si="12"/>
        <v>0</v>
      </c>
      <c r="BI224" s="93">
        <f t="shared" si="13"/>
        <v>0</v>
      </c>
      <c r="BJ224" s="16" t="s">
        <v>23</v>
      </c>
      <c r="BK224" s="93">
        <f t="shared" si="14"/>
        <v>0</v>
      </c>
      <c r="BL224" s="16" t="s">
        <v>217</v>
      </c>
      <c r="BM224" s="16" t="s">
        <v>334</v>
      </c>
    </row>
    <row r="225" spans="2:65" s="1" customFormat="1" ht="44.25" customHeight="1" x14ac:dyDescent="0.3">
      <c r="B225" s="32"/>
      <c r="C225" s="139" t="s">
        <v>335</v>
      </c>
      <c r="D225" s="139" t="s">
        <v>134</v>
      </c>
      <c r="E225" s="140" t="s">
        <v>336</v>
      </c>
      <c r="F225" s="223" t="s">
        <v>337</v>
      </c>
      <c r="G225" s="224"/>
      <c r="H225" s="224"/>
      <c r="I225" s="224"/>
      <c r="J225" s="141" t="s">
        <v>159</v>
      </c>
      <c r="K225" s="142">
        <v>1</v>
      </c>
      <c r="L225" s="225">
        <v>0</v>
      </c>
      <c r="M225" s="224"/>
      <c r="N225" s="226">
        <f t="shared" si="5"/>
        <v>0</v>
      </c>
      <c r="O225" s="224"/>
      <c r="P225" s="224"/>
      <c r="Q225" s="224"/>
      <c r="R225" s="33"/>
      <c r="T225" s="143" t="s">
        <v>21</v>
      </c>
      <c r="U225" s="39" t="s">
        <v>44</v>
      </c>
      <c r="W225" s="144">
        <f t="shared" si="6"/>
        <v>0</v>
      </c>
      <c r="X225" s="144">
        <v>1.01E-3</v>
      </c>
      <c r="Y225" s="144">
        <f t="shared" si="7"/>
        <v>1.01E-3</v>
      </c>
      <c r="Z225" s="144">
        <v>0</v>
      </c>
      <c r="AA225" s="145">
        <f t="shared" si="8"/>
        <v>0</v>
      </c>
      <c r="AR225" s="16" t="s">
        <v>217</v>
      </c>
      <c r="AT225" s="16" t="s">
        <v>134</v>
      </c>
      <c r="AU225" s="16" t="s">
        <v>93</v>
      </c>
      <c r="AY225" s="16" t="s">
        <v>133</v>
      </c>
      <c r="BE225" s="93">
        <f t="shared" si="9"/>
        <v>0</v>
      </c>
      <c r="BF225" s="93">
        <f t="shared" si="10"/>
        <v>0</v>
      </c>
      <c r="BG225" s="93">
        <f t="shared" si="11"/>
        <v>0</v>
      </c>
      <c r="BH225" s="93">
        <f t="shared" si="12"/>
        <v>0</v>
      </c>
      <c r="BI225" s="93">
        <f t="shared" si="13"/>
        <v>0</v>
      </c>
      <c r="BJ225" s="16" t="s">
        <v>23</v>
      </c>
      <c r="BK225" s="93">
        <f t="shared" si="14"/>
        <v>0</v>
      </c>
      <c r="BL225" s="16" t="s">
        <v>217</v>
      </c>
      <c r="BM225" s="16" t="s">
        <v>338</v>
      </c>
    </row>
    <row r="226" spans="2:65" s="1" customFormat="1" ht="31.5" customHeight="1" x14ac:dyDescent="0.3">
      <c r="B226" s="32"/>
      <c r="C226" s="139" t="s">
        <v>339</v>
      </c>
      <c r="D226" s="139" t="s">
        <v>134</v>
      </c>
      <c r="E226" s="140" t="s">
        <v>340</v>
      </c>
      <c r="F226" s="223" t="s">
        <v>341</v>
      </c>
      <c r="G226" s="224"/>
      <c r="H226" s="224"/>
      <c r="I226" s="224"/>
      <c r="J226" s="141" t="s">
        <v>159</v>
      </c>
      <c r="K226" s="142">
        <v>8</v>
      </c>
      <c r="L226" s="225">
        <v>0</v>
      </c>
      <c r="M226" s="224"/>
      <c r="N226" s="226">
        <f t="shared" si="5"/>
        <v>0</v>
      </c>
      <c r="O226" s="224"/>
      <c r="P226" s="224"/>
      <c r="Q226" s="224"/>
      <c r="R226" s="33"/>
      <c r="T226" s="143" t="s">
        <v>21</v>
      </c>
      <c r="U226" s="39" t="s">
        <v>44</v>
      </c>
      <c r="W226" s="144">
        <f t="shared" si="6"/>
        <v>0</v>
      </c>
      <c r="X226" s="144">
        <v>1.5E-3</v>
      </c>
      <c r="Y226" s="144">
        <f t="shared" si="7"/>
        <v>1.2E-2</v>
      </c>
      <c r="Z226" s="144">
        <v>0</v>
      </c>
      <c r="AA226" s="145">
        <f t="shared" si="8"/>
        <v>0</v>
      </c>
      <c r="AR226" s="16" t="s">
        <v>217</v>
      </c>
      <c r="AT226" s="16" t="s">
        <v>134</v>
      </c>
      <c r="AU226" s="16" t="s">
        <v>93</v>
      </c>
      <c r="AY226" s="16" t="s">
        <v>133</v>
      </c>
      <c r="BE226" s="93">
        <f t="shared" si="9"/>
        <v>0</v>
      </c>
      <c r="BF226" s="93">
        <f t="shared" si="10"/>
        <v>0</v>
      </c>
      <c r="BG226" s="93">
        <f t="shared" si="11"/>
        <v>0</v>
      </c>
      <c r="BH226" s="93">
        <f t="shared" si="12"/>
        <v>0</v>
      </c>
      <c r="BI226" s="93">
        <f t="shared" si="13"/>
        <v>0</v>
      </c>
      <c r="BJ226" s="16" t="s">
        <v>23</v>
      </c>
      <c r="BK226" s="93">
        <f t="shared" si="14"/>
        <v>0</v>
      </c>
      <c r="BL226" s="16" t="s">
        <v>217</v>
      </c>
      <c r="BM226" s="16" t="s">
        <v>342</v>
      </c>
    </row>
    <row r="227" spans="2:65" s="1" customFormat="1" ht="31.5" customHeight="1" x14ac:dyDescent="0.3">
      <c r="B227" s="32"/>
      <c r="C227" s="139" t="s">
        <v>343</v>
      </c>
      <c r="D227" s="139" t="s">
        <v>134</v>
      </c>
      <c r="E227" s="140" t="s">
        <v>344</v>
      </c>
      <c r="F227" s="223" t="s">
        <v>345</v>
      </c>
      <c r="G227" s="224"/>
      <c r="H227" s="224"/>
      <c r="I227" s="224"/>
      <c r="J227" s="141" t="s">
        <v>150</v>
      </c>
      <c r="K227" s="142">
        <v>58</v>
      </c>
      <c r="L227" s="225">
        <v>0</v>
      </c>
      <c r="M227" s="224"/>
      <c r="N227" s="226">
        <f t="shared" si="5"/>
        <v>0</v>
      </c>
      <c r="O227" s="224"/>
      <c r="P227" s="224"/>
      <c r="Q227" s="224"/>
      <c r="R227" s="33"/>
      <c r="T227" s="143" t="s">
        <v>21</v>
      </c>
      <c r="U227" s="39" t="s">
        <v>44</v>
      </c>
      <c r="W227" s="144">
        <f t="shared" si="6"/>
        <v>0</v>
      </c>
      <c r="X227" s="144">
        <v>0</v>
      </c>
      <c r="Y227" s="144">
        <f t="shared" si="7"/>
        <v>0</v>
      </c>
      <c r="Z227" s="144">
        <v>0</v>
      </c>
      <c r="AA227" s="145">
        <f t="shared" si="8"/>
        <v>0</v>
      </c>
      <c r="AR227" s="16" t="s">
        <v>217</v>
      </c>
      <c r="AT227" s="16" t="s">
        <v>134</v>
      </c>
      <c r="AU227" s="16" t="s">
        <v>93</v>
      </c>
      <c r="AY227" s="16" t="s">
        <v>133</v>
      </c>
      <c r="BE227" s="93">
        <f t="shared" si="9"/>
        <v>0</v>
      </c>
      <c r="BF227" s="93">
        <f t="shared" si="10"/>
        <v>0</v>
      </c>
      <c r="BG227" s="93">
        <f t="shared" si="11"/>
        <v>0</v>
      </c>
      <c r="BH227" s="93">
        <f t="shared" si="12"/>
        <v>0</v>
      </c>
      <c r="BI227" s="93">
        <f t="shared" si="13"/>
        <v>0</v>
      </c>
      <c r="BJ227" s="16" t="s">
        <v>23</v>
      </c>
      <c r="BK227" s="93">
        <f t="shared" si="14"/>
        <v>0</v>
      </c>
      <c r="BL227" s="16" t="s">
        <v>217</v>
      </c>
      <c r="BM227" s="16" t="s">
        <v>346</v>
      </c>
    </row>
    <row r="228" spans="2:65" s="1" customFormat="1" ht="31.5" customHeight="1" x14ac:dyDescent="0.3">
      <c r="B228" s="32"/>
      <c r="C228" s="139" t="s">
        <v>347</v>
      </c>
      <c r="D228" s="139" t="s">
        <v>134</v>
      </c>
      <c r="E228" s="140" t="s">
        <v>348</v>
      </c>
      <c r="F228" s="223" t="s">
        <v>349</v>
      </c>
      <c r="G228" s="224"/>
      <c r="H228" s="224"/>
      <c r="I228" s="224"/>
      <c r="J228" s="141" t="s">
        <v>159</v>
      </c>
      <c r="K228" s="142">
        <v>2</v>
      </c>
      <c r="L228" s="225">
        <v>0</v>
      </c>
      <c r="M228" s="224"/>
      <c r="N228" s="226">
        <f t="shared" si="5"/>
        <v>0</v>
      </c>
      <c r="O228" s="224"/>
      <c r="P228" s="224"/>
      <c r="Q228" s="224"/>
      <c r="R228" s="33"/>
      <c r="T228" s="143" t="s">
        <v>21</v>
      </c>
      <c r="U228" s="39" t="s">
        <v>44</v>
      </c>
      <c r="W228" s="144">
        <f t="shared" si="6"/>
        <v>0</v>
      </c>
      <c r="X228" s="144">
        <v>0</v>
      </c>
      <c r="Y228" s="144">
        <f t="shared" si="7"/>
        <v>0</v>
      </c>
      <c r="Z228" s="144">
        <v>0</v>
      </c>
      <c r="AA228" s="145">
        <f t="shared" si="8"/>
        <v>0</v>
      </c>
      <c r="AR228" s="16" t="s">
        <v>217</v>
      </c>
      <c r="AT228" s="16" t="s">
        <v>134</v>
      </c>
      <c r="AU228" s="16" t="s">
        <v>93</v>
      </c>
      <c r="AY228" s="16" t="s">
        <v>133</v>
      </c>
      <c r="BE228" s="93">
        <f t="shared" si="9"/>
        <v>0</v>
      </c>
      <c r="BF228" s="93">
        <f t="shared" si="10"/>
        <v>0</v>
      </c>
      <c r="BG228" s="93">
        <f t="shared" si="11"/>
        <v>0</v>
      </c>
      <c r="BH228" s="93">
        <f t="shared" si="12"/>
        <v>0</v>
      </c>
      <c r="BI228" s="93">
        <f t="shared" si="13"/>
        <v>0</v>
      </c>
      <c r="BJ228" s="16" t="s">
        <v>23</v>
      </c>
      <c r="BK228" s="93">
        <f t="shared" si="14"/>
        <v>0</v>
      </c>
      <c r="BL228" s="16" t="s">
        <v>217</v>
      </c>
      <c r="BM228" s="16" t="s">
        <v>350</v>
      </c>
    </row>
    <row r="229" spans="2:65" s="1" customFormat="1" ht="44.25" customHeight="1" x14ac:dyDescent="0.3">
      <c r="B229" s="32"/>
      <c r="C229" s="139" t="s">
        <v>351</v>
      </c>
      <c r="D229" s="139" t="s">
        <v>134</v>
      </c>
      <c r="E229" s="140" t="s">
        <v>352</v>
      </c>
      <c r="F229" s="223" t="s">
        <v>353</v>
      </c>
      <c r="G229" s="224"/>
      <c r="H229" s="224"/>
      <c r="I229" s="224"/>
      <c r="J229" s="141" t="s">
        <v>159</v>
      </c>
      <c r="K229" s="142">
        <v>4</v>
      </c>
      <c r="L229" s="225">
        <v>0</v>
      </c>
      <c r="M229" s="224"/>
      <c r="N229" s="226">
        <f t="shared" si="5"/>
        <v>0</v>
      </c>
      <c r="O229" s="224"/>
      <c r="P229" s="224"/>
      <c r="Q229" s="224"/>
      <c r="R229" s="33"/>
      <c r="T229" s="143" t="s">
        <v>21</v>
      </c>
      <c r="U229" s="39" t="s">
        <v>44</v>
      </c>
      <c r="W229" s="144">
        <f t="shared" si="6"/>
        <v>0</v>
      </c>
      <c r="X229" s="144">
        <v>0</v>
      </c>
      <c r="Y229" s="144">
        <f t="shared" si="7"/>
        <v>0</v>
      </c>
      <c r="Z229" s="144">
        <v>0</v>
      </c>
      <c r="AA229" s="145">
        <f t="shared" si="8"/>
        <v>0</v>
      </c>
      <c r="AR229" s="16" t="s">
        <v>217</v>
      </c>
      <c r="AT229" s="16" t="s">
        <v>134</v>
      </c>
      <c r="AU229" s="16" t="s">
        <v>93</v>
      </c>
      <c r="AY229" s="16" t="s">
        <v>133</v>
      </c>
      <c r="BE229" s="93">
        <f t="shared" si="9"/>
        <v>0</v>
      </c>
      <c r="BF229" s="93">
        <f t="shared" si="10"/>
        <v>0</v>
      </c>
      <c r="BG229" s="93">
        <f t="shared" si="11"/>
        <v>0</v>
      </c>
      <c r="BH229" s="93">
        <f t="shared" si="12"/>
        <v>0</v>
      </c>
      <c r="BI229" s="93">
        <f t="shared" si="13"/>
        <v>0</v>
      </c>
      <c r="BJ229" s="16" t="s">
        <v>23</v>
      </c>
      <c r="BK229" s="93">
        <f t="shared" si="14"/>
        <v>0</v>
      </c>
      <c r="BL229" s="16" t="s">
        <v>217</v>
      </c>
      <c r="BM229" s="16" t="s">
        <v>354</v>
      </c>
    </row>
    <row r="230" spans="2:65" s="1" customFormat="1" ht="31.5" customHeight="1" x14ac:dyDescent="0.3">
      <c r="B230" s="32"/>
      <c r="C230" s="139" t="s">
        <v>355</v>
      </c>
      <c r="D230" s="139" t="s">
        <v>134</v>
      </c>
      <c r="E230" s="140" t="s">
        <v>356</v>
      </c>
      <c r="F230" s="223" t="s">
        <v>357</v>
      </c>
      <c r="G230" s="224"/>
      <c r="H230" s="224"/>
      <c r="I230" s="224"/>
      <c r="J230" s="141" t="s">
        <v>358</v>
      </c>
      <c r="K230" s="163">
        <v>0</v>
      </c>
      <c r="L230" s="225">
        <v>0</v>
      </c>
      <c r="M230" s="224"/>
      <c r="N230" s="226">
        <f t="shared" si="5"/>
        <v>0</v>
      </c>
      <c r="O230" s="224"/>
      <c r="P230" s="224"/>
      <c r="Q230" s="224"/>
      <c r="R230" s="33"/>
      <c r="T230" s="143" t="s">
        <v>21</v>
      </c>
      <c r="U230" s="39" t="s">
        <v>44</v>
      </c>
      <c r="W230" s="144">
        <f t="shared" si="6"/>
        <v>0</v>
      </c>
      <c r="X230" s="144">
        <v>0</v>
      </c>
      <c r="Y230" s="144">
        <f t="shared" si="7"/>
        <v>0</v>
      </c>
      <c r="Z230" s="144">
        <v>0</v>
      </c>
      <c r="AA230" s="145">
        <f t="shared" si="8"/>
        <v>0</v>
      </c>
      <c r="AR230" s="16" t="s">
        <v>217</v>
      </c>
      <c r="AT230" s="16" t="s">
        <v>134</v>
      </c>
      <c r="AU230" s="16" t="s">
        <v>93</v>
      </c>
      <c r="AY230" s="16" t="s">
        <v>133</v>
      </c>
      <c r="BE230" s="93">
        <f t="shared" si="9"/>
        <v>0</v>
      </c>
      <c r="BF230" s="93">
        <f t="shared" si="10"/>
        <v>0</v>
      </c>
      <c r="BG230" s="93">
        <f t="shared" si="11"/>
        <v>0</v>
      </c>
      <c r="BH230" s="93">
        <f t="shared" si="12"/>
        <v>0</v>
      </c>
      <c r="BI230" s="93">
        <f t="shared" si="13"/>
        <v>0</v>
      </c>
      <c r="BJ230" s="16" t="s">
        <v>23</v>
      </c>
      <c r="BK230" s="93">
        <f t="shared" si="14"/>
        <v>0</v>
      </c>
      <c r="BL230" s="16" t="s">
        <v>217</v>
      </c>
      <c r="BM230" s="16" t="s">
        <v>359</v>
      </c>
    </row>
    <row r="231" spans="2:65" s="1" customFormat="1" ht="22.5" customHeight="1" x14ac:dyDescent="0.3">
      <c r="B231" s="32"/>
      <c r="C231" s="139" t="s">
        <v>360</v>
      </c>
      <c r="D231" s="139" t="s">
        <v>134</v>
      </c>
      <c r="E231" s="140" t="s">
        <v>361</v>
      </c>
      <c r="F231" s="223" t="s">
        <v>362</v>
      </c>
      <c r="G231" s="224"/>
      <c r="H231" s="224"/>
      <c r="I231" s="224"/>
      <c r="J231" s="141" t="s">
        <v>358</v>
      </c>
      <c r="K231" s="163">
        <v>0</v>
      </c>
      <c r="L231" s="225">
        <v>0</v>
      </c>
      <c r="M231" s="224"/>
      <c r="N231" s="226">
        <f t="shared" si="5"/>
        <v>0</v>
      </c>
      <c r="O231" s="224"/>
      <c r="P231" s="224"/>
      <c r="Q231" s="224"/>
      <c r="R231" s="33"/>
      <c r="T231" s="143" t="s">
        <v>21</v>
      </c>
      <c r="U231" s="39" t="s">
        <v>44</v>
      </c>
      <c r="W231" s="144">
        <f t="shared" si="6"/>
        <v>0</v>
      </c>
      <c r="X231" s="144">
        <v>0</v>
      </c>
      <c r="Y231" s="144">
        <f t="shared" si="7"/>
        <v>0</v>
      </c>
      <c r="Z231" s="144">
        <v>0</v>
      </c>
      <c r="AA231" s="145">
        <f t="shared" si="8"/>
        <v>0</v>
      </c>
      <c r="AR231" s="16" t="s">
        <v>217</v>
      </c>
      <c r="AT231" s="16" t="s">
        <v>134</v>
      </c>
      <c r="AU231" s="16" t="s">
        <v>93</v>
      </c>
      <c r="AY231" s="16" t="s">
        <v>133</v>
      </c>
      <c r="BE231" s="93">
        <f t="shared" si="9"/>
        <v>0</v>
      </c>
      <c r="BF231" s="93">
        <f t="shared" si="10"/>
        <v>0</v>
      </c>
      <c r="BG231" s="93">
        <f t="shared" si="11"/>
        <v>0</v>
      </c>
      <c r="BH231" s="93">
        <f t="shared" si="12"/>
        <v>0</v>
      </c>
      <c r="BI231" s="93">
        <f t="shared" si="13"/>
        <v>0</v>
      </c>
      <c r="BJ231" s="16" t="s">
        <v>23</v>
      </c>
      <c r="BK231" s="93">
        <f t="shared" si="14"/>
        <v>0</v>
      </c>
      <c r="BL231" s="16" t="s">
        <v>217</v>
      </c>
      <c r="BM231" s="16" t="s">
        <v>363</v>
      </c>
    </row>
    <row r="232" spans="2:65" s="9" customFormat="1" ht="29.85" customHeight="1" x14ac:dyDescent="0.3">
      <c r="B232" s="129"/>
      <c r="D232" s="138" t="s">
        <v>114</v>
      </c>
      <c r="E232" s="138"/>
      <c r="F232" s="138"/>
      <c r="G232" s="138"/>
      <c r="H232" s="138"/>
      <c r="I232" s="138"/>
      <c r="J232" s="138"/>
      <c r="K232" s="138"/>
      <c r="L232" s="138"/>
      <c r="M232" s="138"/>
      <c r="N232" s="233">
        <f>BK232</f>
        <v>0</v>
      </c>
      <c r="O232" s="234"/>
      <c r="P232" s="234"/>
      <c r="Q232" s="234"/>
      <c r="R232" s="131"/>
      <c r="T232" s="132"/>
      <c r="W232" s="133">
        <f>SUM(W233:W235)</f>
        <v>0</v>
      </c>
      <c r="Y232" s="133">
        <f>SUM(Y233:Y235)</f>
        <v>9.0599999999999986E-3</v>
      </c>
      <c r="AA232" s="134">
        <f>SUM(AA233:AA235)</f>
        <v>0</v>
      </c>
      <c r="AR232" s="135" t="s">
        <v>93</v>
      </c>
      <c r="AT232" s="136" t="s">
        <v>78</v>
      </c>
      <c r="AU232" s="136" t="s">
        <v>23</v>
      </c>
      <c r="AY232" s="135" t="s">
        <v>133</v>
      </c>
      <c r="BK232" s="137">
        <f>SUM(BK233:BK235)</f>
        <v>0</v>
      </c>
    </row>
    <row r="233" spans="2:65" s="1" customFormat="1" ht="31.5" customHeight="1" x14ac:dyDescent="0.3">
      <c r="B233" s="32"/>
      <c r="C233" s="139" t="s">
        <v>364</v>
      </c>
      <c r="D233" s="139" t="s">
        <v>134</v>
      </c>
      <c r="E233" s="140" t="s">
        <v>365</v>
      </c>
      <c r="F233" s="223" t="s">
        <v>366</v>
      </c>
      <c r="G233" s="224"/>
      <c r="H233" s="224"/>
      <c r="I233" s="224"/>
      <c r="J233" s="141" t="s">
        <v>159</v>
      </c>
      <c r="K233" s="142">
        <v>2</v>
      </c>
      <c r="L233" s="225">
        <v>0</v>
      </c>
      <c r="M233" s="224"/>
      <c r="N233" s="226">
        <f>ROUND(L233*K233,2)</f>
        <v>0</v>
      </c>
      <c r="O233" s="224"/>
      <c r="P233" s="224"/>
      <c r="Q233" s="224"/>
      <c r="R233" s="33"/>
      <c r="T233" s="143" t="s">
        <v>21</v>
      </c>
      <c r="U233" s="39" t="s">
        <v>44</v>
      </c>
      <c r="W233" s="144">
        <f>V233*K233</f>
        <v>0</v>
      </c>
      <c r="X233" s="144">
        <v>3.0000000000000001E-5</v>
      </c>
      <c r="Y233" s="144">
        <f>X233*K233</f>
        <v>6.0000000000000002E-5</v>
      </c>
      <c r="Z233" s="144">
        <v>0</v>
      </c>
      <c r="AA233" s="145">
        <f>Z233*K233</f>
        <v>0</v>
      </c>
      <c r="AR233" s="16" t="s">
        <v>217</v>
      </c>
      <c r="AT233" s="16" t="s">
        <v>134</v>
      </c>
      <c r="AU233" s="16" t="s">
        <v>93</v>
      </c>
      <c r="AY233" s="16" t="s">
        <v>133</v>
      </c>
      <c r="BE233" s="93">
        <f>IF(U233="základní",N233,0)</f>
        <v>0</v>
      </c>
      <c r="BF233" s="93">
        <f>IF(U233="snížená",N233,0)</f>
        <v>0</v>
      </c>
      <c r="BG233" s="93">
        <f>IF(U233="zákl. přenesená",N233,0)</f>
        <v>0</v>
      </c>
      <c r="BH233" s="93">
        <f>IF(U233="sníž. přenesená",N233,0)</f>
        <v>0</v>
      </c>
      <c r="BI233" s="93">
        <f>IF(U233="nulová",N233,0)</f>
        <v>0</v>
      </c>
      <c r="BJ233" s="16" t="s">
        <v>23</v>
      </c>
      <c r="BK233" s="93">
        <f>ROUND(L233*K233,2)</f>
        <v>0</v>
      </c>
      <c r="BL233" s="16" t="s">
        <v>217</v>
      </c>
      <c r="BM233" s="16" t="s">
        <v>367</v>
      </c>
    </row>
    <row r="234" spans="2:65" s="1" customFormat="1" ht="31.5" customHeight="1" x14ac:dyDescent="0.3">
      <c r="B234" s="32"/>
      <c r="C234" s="159" t="s">
        <v>368</v>
      </c>
      <c r="D234" s="159" t="s">
        <v>170</v>
      </c>
      <c r="E234" s="160" t="s">
        <v>369</v>
      </c>
      <c r="F234" s="229" t="s">
        <v>370</v>
      </c>
      <c r="G234" s="230"/>
      <c r="H234" s="230"/>
      <c r="I234" s="230"/>
      <c r="J234" s="161" t="s">
        <v>159</v>
      </c>
      <c r="K234" s="162">
        <v>2</v>
      </c>
      <c r="L234" s="231">
        <v>0</v>
      </c>
      <c r="M234" s="230"/>
      <c r="N234" s="232">
        <f>ROUND(L234*K234,2)</f>
        <v>0</v>
      </c>
      <c r="O234" s="224"/>
      <c r="P234" s="224"/>
      <c r="Q234" s="224"/>
      <c r="R234" s="33"/>
      <c r="T234" s="143" t="s">
        <v>21</v>
      </c>
      <c r="U234" s="39" t="s">
        <v>44</v>
      </c>
      <c r="W234" s="144">
        <f>V234*K234</f>
        <v>0</v>
      </c>
      <c r="X234" s="144">
        <v>4.4999999999999997E-3</v>
      </c>
      <c r="Y234" s="144">
        <f>X234*K234</f>
        <v>8.9999999999999993E-3</v>
      </c>
      <c r="Z234" s="144">
        <v>0</v>
      </c>
      <c r="AA234" s="145">
        <f>Z234*K234</f>
        <v>0</v>
      </c>
      <c r="AR234" s="16" t="s">
        <v>283</v>
      </c>
      <c r="AT234" s="16" t="s">
        <v>170</v>
      </c>
      <c r="AU234" s="16" t="s">
        <v>93</v>
      </c>
      <c r="AY234" s="16" t="s">
        <v>133</v>
      </c>
      <c r="BE234" s="93">
        <f>IF(U234="základní",N234,0)</f>
        <v>0</v>
      </c>
      <c r="BF234" s="93">
        <f>IF(U234="snížená",N234,0)</f>
        <v>0</v>
      </c>
      <c r="BG234" s="93">
        <f>IF(U234="zákl. přenesená",N234,0)</f>
        <v>0</v>
      </c>
      <c r="BH234" s="93">
        <f>IF(U234="sníž. přenesená",N234,0)</f>
        <v>0</v>
      </c>
      <c r="BI234" s="93">
        <f>IF(U234="nulová",N234,0)</f>
        <v>0</v>
      </c>
      <c r="BJ234" s="16" t="s">
        <v>23</v>
      </c>
      <c r="BK234" s="93">
        <f>ROUND(L234*K234,2)</f>
        <v>0</v>
      </c>
      <c r="BL234" s="16" t="s">
        <v>217</v>
      </c>
      <c r="BM234" s="16" t="s">
        <v>371</v>
      </c>
    </row>
    <row r="235" spans="2:65" s="1" customFormat="1" ht="31.5" customHeight="1" x14ac:dyDescent="0.3">
      <c r="B235" s="32"/>
      <c r="C235" s="139" t="s">
        <v>372</v>
      </c>
      <c r="D235" s="139" t="s">
        <v>134</v>
      </c>
      <c r="E235" s="140" t="s">
        <v>373</v>
      </c>
      <c r="F235" s="223" t="s">
        <v>374</v>
      </c>
      <c r="G235" s="224"/>
      <c r="H235" s="224"/>
      <c r="I235" s="224"/>
      <c r="J235" s="141" t="s">
        <v>245</v>
      </c>
      <c r="K235" s="142">
        <v>8.9999999999999993E-3</v>
      </c>
      <c r="L235" s="225">
        <v>0</v>
      </c>
      <c r="M235" s="224"/>
      <c r="N235" s="226">
        <f>ROUND(L235*K235,2)</f>
        <v>0</v>
      </c>
      <c r="O235" s="224"/>
      <c r="P235" s="224"/>
      <c r="Q235" s="224"/>
      <c r="R235" s="33"/>
      <c r="T235" s="143" t="s">
        <v>21</v>
      </c>
      <c r="U235" s="39" t="s">
        <v>44</v>
      </c>
      <c r="W235" s="144">
        <f>V235*K235</f>
        <v>0</v>
      </c>
      <c r="X235" s="144">
        <v>0</v>
      </c>
      <c r="Y235" s="144">
        <f>X235*K235</f>
        <v>0</v>
      </c>
      <c r="Z235" s="144">
        <v>0</v>
      </c>
      <c r="AA235" s="145">
        <f>Z235*K235</f>
        <v>0</v>
      </c>
      <c r="AR235" s="16" t="s">
        <v>217</v>
      </c>
      <c r="AT235" s="16" t="s">
        <v>134</v>
      </c>
      <c r="AU235" s="16" t="s">
        <v>93</v>
      </c>
      <c r="AY235" s="16" t="s">
        <v>133</v>
      </c>
      <c r="BE235" s="93">
        <f>IF(U235="základní",N235,0)</f>
        <v>0</v>
      </c>
      <c r="BF235" s="93">
        <f>IF(U235="snížená",N235,0)</f>
        <v>0</v>
      </c>
      <c r="BG235" s="93">
        <f>IF(U235="zákl. přenesená",N235,0)</f>
        <v>0</v>
      </c>
      <c r="BH235" s="93">
        <f>IF(U235="sníž. přenesená",N235,0)</f>
        <v>0</v>
      </c>
      <c r="BI235" s="93">
        <f>IF(U235="nulová",N235,0)</f>
        <v>0</v>
      </c>
      <c r="BJ235" s="16" t="s">
        <v>23</v>
      </c>
      <c r="BK235" s="93">
        <f>ROUND(L235*K235,2)</f>
        <v>0</v>
      </c>
      <c r="BL235" s="16" t="s">
        <v>217</v>
      </c>
      <c r="BM235" s="16" t="s">
        <v>375</v>
      </c>
    </row>
    <row r="236" spans="2:65" s="9" customFormat="1" ht="29.85" customHeight="1" x14ac:dyDescent="0.3">
      <c r="B236" s="129"/>
      <c r="D236" s="138" t="s">
        <v>115</v>
      </c>
      <c r="E236" s="138"/>
      <c r="F236" s="138"/>
      <c r="G236" s="138"/>
      <c r="H236" s="138"/>
      <c r="I236" s="138"/>
      <c r="J236" s="138"/>
      <c r="K236" s="138"/>
      <c r="L236" s="138"/>
      <c r="M236" s="138"/>
      <c r="N236" s="233">
        <f>BK236</f>
        <v>0</v>
      </c>
      <c r="O236" s="234"/>
      <c r="P236" s="234"/>
      <c r="Q236" s="234"/>
      <c r="R236" s="131"/>
      <c r="T236" s="132"/>
      <c r="W236" s="133">
        <f>SUM(W237:W241)</f>
        <v>0</v>
      </c>
      <c r="Y236" s="133">
        <f>SUM(Y237:Y241)</f>
        <v>1.3820000000000001E-2</v>
      </c>
      <c r="AA236" s="134">
        <f>SUM(AA237:AA241)</f>
        <v>9.7040000000000001E-2</v>
      </c>
      <c r="AR236" s="135" t="s">
        <v>93</v>
      </c>
      <c r="AT236" s="136" t="s">
        <v>78</v>
      </c>
      <c r="AU236" s="136" t="s">
        <v>23</v>
      </c>
      <c r="AY236" s="135" t="s">
        <v>133</v>
      </c>
      <c r="BK236" s="137">
        <f>SUM(BK237:BK241)</f>
        <v>0</v>
      </c>
    </row>
    <row r="237" spans="2:65" s="1" customFormat="1" ht="22.5" customHeight="1" x14ac:dyDescent="0.3">
      <c r="B237" s="32"/>
      <c r="C237" s="139" t="s">
        <v>376</v>
      </c>
      <c r="D237" s="139" t="s">
        <v>134</v>
      </c>
      <c r="E237" s="140" t="s">
        <v>377</v>
      </c>
      <c r="F237" s="223" t="s">
        <v>406</v>
      </c>
      <c r="G237" s="224"/>
      <c r="H237" s="224"/>
      <c r="I237" s="224"/>
      <c r="J237" s="141" t="s">
        <v>378</v>
      </c>
      <c r="K237" s="142">
        <v>2</v>
      </c>
      <c r="L237" s="225">
        <v>0</v>
      </c>
      <c r="M237" s="224"/>
      <c r="N237" s="226">
        <f>ROUND(L237*K237,2)</f>
        <v>0</v>
      </c>
      <c r="O237" s="224"/>
      <c r="P237" s="224"/>
      <c r="Q237" s="224"/>
      <c r="R237" s="33"/>
      <c r="T237" s="143" t="s">
        <v>21</v>
      </c>
      <c r="U237" s="39" t="s">
        <v>44</v>
      </c>
      <c r="W237" s="144">
        <f>V237*K237</f>
        <v>0</v>
      </c>
      <c r="X237" s="144">
        <v>0</v>
      </c>
      <c r="Y237" s="144">
        <f>X237*K237</f>
        <v>0</v>
      </c>
      <c r="Z237" s="144">
        <v>1.933E-2</v>
      </c>
      <c r="AA237" s="145">
        <f>Z237*K237</f>
        <v>3.866E-2</v>
      </c>
      <c r="AR237" s="16" t="s">
        <v>217</v>
      </c>
      <c r="AT237" s="16" t="s">
        <v>134</v>
      </c>
      <c r="AU237" s="16" t="s">
        <v>93</v>
      </c>
      <c r="AY237" s="16" t="s">
        <v>133</v>
      </c>
      <c r="BE237" s="93">
        <f>IF(U237="základní",N237,0)</f>
        <v>0</v>
      </c>
      <c r="BF237" s="93">
        <f>IF(U237="snížená",N237,0)</f>
        <v>0</v>
      </c>
      <c r="BG237" s="93">
        <f>IF(U237="zákl. přenesená",N237,0)</f>
        <v>0</v>
      </c>
      <c r="BH237" s="93">
        <f>IF(U237="sníž. přenesená",N237,0)</f>
        <v>0</v>
      </c>
      <c r="BI237" s="93">
        <f>IF(U237="nulová",N237,0)</f>
        <v>0</v>
      </c>
      <c r="BJ237" s="16" t="s">
        <v>23</v>
      </c>
      <c r="BK237" s="93">
        <f>ROUND(L237*K237,2)</f>
        <v>0</v>
      </c>
      <c r="BL237" s="16" t="s">
        <v>217</v>
      </c>
      <c r="BM237" s="16" t="s">
        <v>379</v>
      </c>
    </row>
    <row r="238" spans="2:65" s="1" customFormat="1" ht="31.5" customHeight="1" x14ac:dyDescent="0.3">
      <c r="B238" s="32"/>
      <c r="C238" s="139" t="s">
        <v>380</v>
      </c>
      <c r="D238" s="139" t="s">
        <v>134</v>
      </c>
      <c r="E238" s="140" t="s">
        <v>381</v>
      </c>
      <c r="F238" s="223" t="s">
        <v>382</v>
      </c>
      <c r="G238" s="224"/>
      <c r="H238" s="224"/>
      <c r="I238" s="224"/>
      <c r="J238" s="141" t="s">
        <v>378</v>
      </c>
      <c r="K238" s="142">
        <v>1</v>
      </c>
      <c r="L238" s="225">
        <v>0</v>
      </c>
      <c r="M238" s="224"/>
      <c r="N238" s="226">
        <f>ROUND(L238*K238,2)</f>
        <v>0</v>
      </c>
      <c r="O238" s="224"/>
      <c r="P238" s="224"/>
      <c r="Q238" s="224"/>
      <c r="R238" s="33"/>
      <c r="T238" s="143" t="s">
        <v>21</v>
      </c>
      <c r="U238" s="39" t="s">
        <v>44</v>
      </c>
      <c r="W238" s="144">
        <f>V238*K238</f>
        <v>0</v>
      </c>
      <c r="X238" s="144">
        <v>1.3820000000000001E-2</v>
      </c>
      <c r="Y238" s="144">
        <f>X238*K238</f>
        <v>1.3820000000000001E-2</v>
      </c>
      <c r="Z238" s="144">
        <v>0</v>
      </c>
      <c r="AA238" s="145">
        <f>Z238*K238</f>
        <v>0</v>
      </c>
      <c r="AR238" s="16" t="s">
        <v>217</v>
      </c>
      <c r="AT238" s="16" t="s">
        <v>134</v>
      </c>
      <c r="AU238" s="16" t="s">
        <v>93</v>
      </c>
      <c r="AY238" s="16" t="s">
        <v>133</v>
      </c>
      <c r="BE238" s="93">
        <f>IF(U238="základní",N238,0)</f>
        <v>0</v>
      </c>
      <c r="BF238" s="93">
        <f>IF(U238="snížená",N238,0)</f>
        <v>0</v>
      </c>
      <c r="BG238" s="93">
        <f>IF(U238="zákl. přenesená",N238,0)</f>
        <v>0</v>
      </c>
      <c r="BH238" s="93">
        <f>IF(U238="sníž. přenesená",N238,0)</f>
        <v>0</v>
      </c>
      <c r="BI238" s="93">
        <f>IF(U238="nulová",N238,0)</f>
        <v>0</v>
      </c>
      <c r="BJ238" s="16" t="s">
        <v>23</v>
      </c>
      <c r="BK238" s="93">
        <f>ROUND(L238*K238,2)</f>
        <v>0</v>
      </c>
      <c r="BL238" s="16" t="s">
        <v>217</v>
      </c>
      <c r="BM238" s="16" t="s">
        <v>383</v>
      </c>
    </row>
    <row r="239" spans="2:65" s="1" customFormat="1" ht="22.5" customHeight="1" x14ac:dyDescent="0.3">
      <c r="B239" s="32"/>
      <c r="C239" s="139" t="s">
        <v>384</v>
      </c>
      <c r="D239" s="139" t="s">
        <v>134</v>
      </c>
      <c r="E239" s="140" t="s">
        <v>385</v>
      </c>
      <c r="F239" s="223" t="s">
        <v>386</v>
      </c>
      <c r="G239" s="224"/>
      <c r="H239" s="224"/>
      <c r="I239" s="224"/>
      <c r="J239" s="141" t="s">
        <v>378</v>
      </c>
      <c r="K239" s="142">
        <v>3</v>
      </c>
      <c r="L239" s="225">
        <v>0</v>
      </c>
      <c r="M239" s="224"/>
      <c r="N239" s="226">
        <f>ROUND(L239*K239,2)</f>
        <v>0</v>
      </c>
      <c r="O239" s="224"/>
      <c r="P239" s="224"/>
      <c r="Q239" s="224"/>
      <c r="R239" s="33"/>
      <c r="T239" s="143" t="s">
        <v>21</v>
      </c>
      <c r="U239" s="39" t="s">
        <v>44</v>
      </c>
      <c r="W239" s="144">
        <f>V239*K239</f>
        <v>0</v>
      </c>
      <c r="X239" s="144">
        <v>0</v>
      </c>
      <c r="Y239" s="144">
        <f>X239*K239</f>
        <v>0</v>
      </c>
      <c r="Z239" s="144">
        <v>1.9460000000000002E-2</v>
      </c>
      <c r="AA239" s="145">
        <f>Z239*K239</f>
        <v>5.8380000000000001E-2</v>
      </c>
      <c r="AR239" s="16" t="s">
        <v>217</v>
      </c>
      <c r="AT239" s="16" t="s">
        <v>134</v>
      </c>
      <c r="AU239" s="16" t="s">
        <v>93</v>
      </c>
      <c r="AY239" s="16" t="s">
        <v>133</v>
      </c>
      <c r="BE239" s="93">
        <f>IF(U239="základní",N239,0)</f>
        <v>0</v>
      </c>
      <c r="BF239" s="93">
        <f>IF(U239="snížená",N239,0)</f>
        <v>0</v>
      </c>
      <c r="BG239" s="93">
        <f>IF(U239="zákl. přenesená",N239,0)</f>
        <v>0</v>
      </c>
      <c r="BH239" s="93">
        <f>IF(U239="sníž. přenesená",N239,0)</f>
        <v>0</v>
      </c>
      <c r="BI239" s="93">
        <f>IF(U239="nulová",N239,0)</f>
        <v>0</v>
      </c>
      <c r="BJ239" s="16" t="s">
        <v>23</v>
      </c>
      <c r="BK239" s="93">
        <f>ROUND(L239*K239,2)</f>
        <v>0</v>
      </c>
      <c r="BL239" s="16" t="s">
        <v>217</v>
      </c>
      <c r="BM239" s="16" t="s">
        <v>387</v>
      </c>
    </row>
    <row r="240" spans="2:65" s="1" customFormat="1" ht="22.5" customHeight="1" x14ac:dyDescent="0.3">
      <c r="B240" s="32"/>
      <c r="C240" s="139" t="s">
        <v>388</v>
      </c>
      <c r="D240" s="139" t="s">
        <v>134</v>
      </c>
      <c r="E240" s="140" t="s">
        <v>389</v>
      </c>
      <c r="F240" s="223" t="s">
        <v>390</v>
      </c>
      <c r="G240" s="224"/>
      <c r="H240" s="224"/>
      <c r="I240" s="224"/>
      <c r="J240" s="141" t="s">
        <v>358</v>
      </c>
      <c r="K240" s="163">
        <v>0</v>
      </c>
      <c r="L240" s="225">
        <v>0</v>
      </c>
      <c r="M240" s="224"/>
      <c r="N240" s="226">
        <f>ROUND(L240*K240,2)</f>
        <v>0</v>
      </c>
      <c r="O240" s="224"/>
      <c r="P240" s="224"/>
      <c r="Q240" s="224"/>
      <c r="R240" s="33"/>
      <c r="T240" s="143" t="s">
        <v>21</v>
      </c>
      <c r="U240" s="39" t="s">
        <v>44</v>
      </c>
      <c r="W240" s="144">
        <f>V240*K240</f>
        <v>0</v>
      </c>
      <c r="X240" s="144">
        <v>0</v>
      </c>
      <c r="Y240" s="144">
        <f>X240*K240</f>
        <v>0</v>
      </c>
      <c r="Z240" s="144">
        <v>0</v>
      </c>
      <c r="AA240" s="145">
        <f>Z240*K240</f>
        <v>0</v>
      </c>
      <c r="AR240" s="16" t="s">
        <v>217</v>
      </c>
      <c r="AT240" s="16" t="s">
        <v>134</v>
      </c>
      <c r="AU240" s="16" t="s">
        <v>93</v>
      </c>
      <c r="AY240" s="16" t="s">
        <v>133</v>
      </c>
      <c r="BE240" s="93">
        <f>IF(U240="základní",N240,0)</f>
        <v>0</v>
      </c>
      <c r="BF240" s="93">
        <f>IF(U240="snížená",N240,0)</f>
        <v>0</v>
      </c>
      <c r="BG240" s="93">
        <f>IF(U240="zákl. přenesená",N240,0)</f>
        <v>0</v>
      </c>
      <c r="BH240" s="93">
        <f>IF(U240="sníž. přenesená",N240,0)</f>
        <v>0</v>
      </c>
      <c r="BI240" s="93">
        <f>IF(U240="nulová",N240,0)</f>
        <v>0</v>
      </c>
      <c r="BJ240" s="16" t="s">
        <v>23</v>
      </c>
      <c r="BK240" s="93">
        <f>ROUND(L240*K240,2)</f>
        <v>0</v>
      </c>
      <c r="BL240" s="16" t="s">
        <v>217</v>
      </c>
      <c r="BM240" s="16" t="s">
        <v>391</v>
      </c>
    </row>
    <row r="241" spans="2:65" s="1" customFormat="1" ht="31.5" customHeight="1" x14ac:dyDescent="0.3">
      <c r="B241" s="32"/>
      <c r="C241" s="139" t="s">
        <v>392</v>
      </c>
      <c r="D241" s="139" t="s">
        <v>134</v>
      </c>
      <c r="E241" s="140" t="s">
        <v>393</v>
      </c>
      <c r="F241" s="223" t="s">
        <v>394</v>
      </c>
      <c r="G241" s="224"/>
      <c r="H241" s="224"/>
      <c r="I241" s="224"/>
      <c r="J241" s="141" t="s">
        <v>358</v>
      </c>
      <c r="K241" s="163">
        <v>0</v>
      </c>
      <c r="L241" s="225">
        <v>0</v>
      </c>
      <c r="M241" s="224"/>
      <c r="N241" s="226">
        <f>ROUND(L241*K241,2)</f>
        <v>0</v>
      </c>
      <c r="O241" s="224"/>
      <c r="P241" s="224"/>
      <c r="Q241" s="224"/>
      <c r="R241" s="33"/>
      <c r="T241" s="143" t="s">
        <v>21</v>
      </c>
      <c r="U241" s="39" t="s">
        <v>44</v>
      </c>
      <c r="W241" s="144">
        <f>V241*K241</f>
        <v>0</v>
      </c>
      <c r="X241" s="144">
        <v>0</v>
      </c>
      <c r="Y241" s="144">
        <f>X241*K241</f>
        <v>0</v>
      </c>
      <c r="Z241" s="144">
        <v>0</v>
      </c>
      <c r="AA241" s="145">
        <f>Z241*K241</f>
        <v>0</v>
      </c>
      <c r="AR241" s="16" t="s">
        <v>217</v>
      </c>
      <c r="AT241" s="16" t="s">
        <v>134</v>
      </c>
      <c r="AU241" s="16" t="s">
        <v>93</v>
      </c>
      <c r="AY241" s="16" t="s">
        <v>133</v>
      </c>
      <c r="BE241" s="93">
        <f>IF(U241="základní",N241,0)</f>
        <v>0</v>
      </c>
      <c r="BF241" s="93">
        <f>IF(U241="snížená",N241,0)</f>
        <v>0</v>
      </c>
      <c r="BG241" s="93">
        <f>IF(U241="zákl. přenesená",N241,0)</f>
        <v>0</v>
      </c>
      <c r="BH241" s="93">
        <f>IF(U241="sníž. přenesená",N241,0)</f>
        <v>0</v>
      </c>
      <c r="BI241" s="93">
        <f>IF(U241="nulová",N241,0)</f>
        <v>0</v>
      </c>
      <c r="BJ241" s="16" t="s">
        <v>23</v>
      </c>
      <c r="BK241" s="93">
        <f>ROUND(L241*K241,2)</f>
        <v>0</v>
      </c>
      <c r="BL241" s="16" t="s">
        <v>217</v>
      </c>
      <c r="BM241" s="16" t="s">
        <v>395</v>
      </c>
    </row>
    <row r="242" spans="2:65" s="9" customFormat="1" ht="29.85" customHeight="1" x14ac:dyDescent="0.3">
      <c r="B242" s="129"/>
      <c r="D242" s="138" t="s">
        <v>116</v>
      </c>
      <c r="E242" s="138"/>
      <c r="F242" s="138"/>
      <c r="G242" s="138"/>
      <c r="H242" s="138"/>
      <c r="I242" s="138"/>
      <c r="J242" s="138"/>
      <c r="K242" s="138"/>
      <c r="L242" s="138"/>
      <c r="M242" s="138"/>
      <c r="N242" s="233">
        <f>BK242</f>
        <v>0</v>
      </c>
      <c r="O242" s="234"/>
      <c r="P242" s="234"/>
      <c r="Q242" s="234"/>
      <c r="R242" s="131"/>
      <c r="T242" s="132"/>
      <c r="W242" s="133">
        <f>SUM(W243:W244)</f>
        <v>0</v>
      </c>
      <c r="Y242" s="133">
        <f>SUM(Y243:Y244)</f>
        <v>2.0787</v>
      </c>
      <c r="AA242" s="134">
        <f>SUM(AA243:AA244)</f>
        <v>0</v>
      </c>
      <c r="AR242" s="135" t="s">
        <v>93</v>
      </c>
      <c r="AT242" s="136" t="s">
        <v>78</v>
      </c>
      <c r="AU242" s="136" t="s">
        <v>23</v>
      </c>
      <c r="AY242" s="135" t="s">
        <v>133</v>
      </c>
      <c r="BK242" s="137">
        <f>SUM(BK243:BK244)</f>
        <v>0</v>
      </c>
    </row>
    <row r="243" spans="2:65" s="1" customFormat="1" ht="31.5" customHeight="1" x14ac:dyDescent="0.3">
      <c r="B243" s="32"/>
      <c r="C243" s="139" t="s">
        <v>396</v>
      </c>
      <c r="D243" s="139" t="s">
        <v>134</v>
      </c>
      <c r="E243" s="140" t="s">
        <v>397</v>
      </c>
      <c r="F243" s="223" t="s">
        <v>398</v>
      </c>
      <c r="G243" s="224"/>
      <c r="H243" s="224"/>
      <c r="I243" s="224"/>
      <c r="J243" s="141" t="s">
        <v>194</v>
      </c>
      <c r="K243" s="142">
        <v>39</v>
      </c>
      <c r="L243" s="225">
        <v>0</v>
      </c>
      <c r="M243" s="224"/>
      <c r="N243" s="226">
        <f>ROUND(L243*K243,2)</f>
        <v>0</v>
      </c>
      <c r="O243" s="224"/>
      <c r="P243" s="224"/>
      <c r="Q243" s="224"/>
      <c r="R243" s="33"/>
      <c r="T243" s="143" t="s">
        <v>21</v>
      </c>
      <c r="U243" s="39" t="s">
        <v>44</v>
      </c>
      <c r="W243" s="144">
        <f>V243*K243</f>
        <v>0</v>
      </c>
      <c r="X243" s="144">
        <v>3.78E-2</v>
      </c>
      <c r="Y243" s="144">
        <f>X243*K243</f>
        <v>1.4742</v>
      </c>
      <c r="Z243" s="144">
        <v>0</v>
      </c>
      <c r="AA243" s="145">
        <f>Z243*K243</f>
        <v>0</v>
      </c>
      <c r="AR243" s="16" t="s">
        <v>217</v>
      </c>
      <c r="AT243" s="16" t="s">
        <v>134</v>
      </c>
      <c r="AU243" s="16" t="s">
        <v>93</v>
      </c>
      <c r="AY243" s="16" t="s">
        <v>133</v>
      </c>
      <c r="BE243" s="93">
        <f>IF(U243="základní",N243,0)</f>
        <v>0</v>
      </c>
      <c r="BF243" s="93">
        <f>IF(U243="snížená",N243,0)</f>
        <v>0</v>
      </c>
      <c r="BG243" s="93">
        <f>IF(U243="zákl. přenesená",N243,0)</f>
        <v>0</v>
      </c>
      <c r="BH243" s="93">
        <f>IF(U243="sníž. přenesená",N243,0)</f>
        <v>0</v>
      </c>
      <c r="BI243" s="93">
        <f>IF(U243="nulová",N243,0)</f>
        <v>0</v>
      </c>
      <c r="BJ243" s="16" t="s">
        <v>23</v>
      </c>
      <c r="BK243" s="93">
        <f>ROUND(L243*K243,2)</f>
        <v>0</v>
      </c>
      <c r="BL243" s="16" t="s">
        <v>217</v>
      </c>
      <c r="BM243" s="16" t="s">
        <v>399</v>
      </c>
    </row>
    <row r="244" spans="2:65" s="1" customFormat="1" ht="31.5" customHeight="1" x14ac:dyDescent="0.3">
      <c r="B244" s="32"/>
      <c r="C244" s="159" t="s">
        <v>400</v>
      </c>
      <c r="D244" s="159" t="s">
        <v>170</v>
      </c>
      <c r="E244" s="160" t="s">
        <v>401</v>
      </c>
      <c r="F244" s="229" t="s">
        <v>402</v>
      </c>
      <c r="G244" s="230"/>
      <c r="H244" s="230"/>
      <c r="I244" s="230"/>
      <c r="J244" s="161" t="s">
        <v>194</v>
      </c>
      <c r="K244" s="162">
        <v>39</v>
      </c>
      <c r="L244" s="231">
        <v>0</v>
      </c>
      <c r="M244" s="230"/>
      <c r="N244" s="232">
        <f>ROUND(L244*K244,2)</f>
        <v>0</v>
      </c>
      <c r="O244" s="224"/>
      <c r="P244" s="224"/>
      <c r="Q244" s="224"/>
      <c r="R244" s="33"/>
      <c r="T244" s="143" t="s">
        <v>21</v>
      </c>
      <c r="U244" s="39" t="s">
        <v>44</v>
      </c>
      <c r="W244" s="144">
        <f>V244*K244</f>
        <v>0</v>
      </c>
      <c r="X244" s="144">
        <v>1.55E-2</v>
      </c>
      <c r="Y244" s="144">
        <f>X244*K244</f>
        <v>0.60450000000000004</v>
      </c>
      <c r="Z244" s="144">
        <v>0</v>
      </c>
      <c r="AA244" s="145">
        <f>Z244*K244</f>
        <v>0</v>
      </c>
      <c r="AR244" s="16" t="s">
        <v>283</v>
      </c>
      <c r="AT244" s="16" t="s">
        <v>170</v>
      </c>
      <c r="AU244" s="16" t="s">
        <v>93</v>
      </c>
      <c r="AY244" s="16" t="s">
        <v>133</v>
      </c>
      <c r="BE244" s="93">
        <f>IF(U244="základní",N244,0)</f>
        <v>0</v>
      </c>
      <c r="BF244" s="93">
        <f>IF(U244="snížená",N244,0)</f>
        <v>0</v>
      </c>
      <c r="BG244" s="93">
        <f>IF(U244="zákl. přenesená",N244,0)</f>
        <v>0</v>
      </c>
      <c r="BH244" s="93">
        <f>IF(U244="sníž. přenesená",N244,0)</f>
        <v>0</v>
      </c>
      <c r="BI244" s="93">
        <f>IF(U244="nulová",N244,0)</f>
        <v>0</v>
      </c>
      <c r="BJ244" s="16" t="s">
        <v>23</v>
      </c>
      <c r="BK244" s="93">
        <f>ROUND(L244*K244,2)</f>
        <v>0</v>
      </c>
      <c r="BL244" s="16" t="s">
        <v>217</v>
      </c>
      <c r="BM244" s="16" t="s">
        <v>403</v>
      </c>
    </row>
    <row r="245" spans="2:65" s="1" customFormat="1" ht="49.9" customHeight="1" x14ac:dyDescent="0.3">
      <c r="B245" s="32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 s="33"/>
      <c r="T245" s="68"/>
      <c r="AA245" s="67"/>
      <c r="AT245" s="16" t="s">
        <v>78</v>
      </c>
      <c r="AU245" s="16" t="s">
        <v>79</v>
      </c>
      <c r="AY245" s="16" t="s">
        <v>404</v>
      </c>
      <c r="BK245" s="93">
        <f>SUM(BK246:BK250)</f>
        <v>0</v>
      </c>
    </row>
    <row r="246" spans="2:65" s="1" customFormat="1" ht="22.35" customHeight="1" x14ac:dyDescent="0.3">
      <c r="B246" s="32"/>
      <c r="C246" t="s">
        <v>21</v>
      </c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 s="33"/>
      <c r="T246" s="143" t="s">
        <v>21</v>
      </c>
      <c r="U246" s="164" t="s">
        <v>44</v>
      </c>
      <c r="AA246" s="67"/>
      <c r="AT246" s="16" t="s">
        <v>404</v>
      </c>
      <c r="AU246" s="16" t="s">
        <v>23</v>
      </c>
      <c r="AY246" s="16" t="s">
        <v>404</v>
      </c>
      <c r="BE246" s="93">
        <f>IF(U246="základní",N246,0)</f>
        <v>0</v>
      </c>
      <c r="BF246" s="93">
        <f>IF(U246="snížená",N246,0)</f>
        <v>0</v>
      </c>
      <c r="BG246" s="93">
        <f>IF(U246="zákl. přenesená",N246,0)</f>
        <v>0</v>
      </c>
      <c r="BH246" s="93">
        <f>IF(U246="sníž. přenesená",N246,0)</f>
        <v>0</v>
      </c>
      <c r="BI246" s="93">
        <f>IF(U246="nulová",N246,0)</f>
        <v>0</v>
      </c>
      <c r="BJ246" s="16" t="s">
        <v>23</v>
      </c>
      <c r="BK246" s="93">
        <f>L246*K246</f>
        <v>0</v>
      </c>
    </row>
    <row r="247" spans="2:65" s="1" customFormat="1" ht="22.35" customHeight="1" x14ac:dyDescent="0.3">
      <c r="B247" s="32"/>
      <c r="C247" t="s">
        <v>21</v>
      </c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 s="33"/>
      <c r="T247" s="143" t="s">
        <v>21</v>
      </c>
      <c r="U247" s="164" t="s">
        <v>44</v>
      </c>
      <c r="AA247" s="67"/>
      <c r="AT247" s="16" t="s">
        <v>404</v>
      </c>
      <c r="AU247" s="16" t="s">
        <v>23</v>
      </c>
      <c r="AY247" s="16" t="s">
        <v>404</v>
      </c>
      <c r="BE247" s="93">
        <f>IF(U247="základní",N247,0)</f>
        <v>0</v>
      </c>
      <c r="BF247" s="93">
        <f>IF(U247="snížená",N247,0)</f>
        <v>0</v>
      </c>
      <c r="BG247" s="93">
        <f>IF(U247="zákl. přenesená",N247,0)</f>
        <v>0</v>
      </c>
      <c r="BH247" s="93">
        <f>IF(U247="sníž. přenesená",N247,0)</f>
        <v>0</v>
      </c>
      <c r="BI247" s="93">
        <f>IF(U247="nulová",N247,0)</f>
        <v>0</v>
      </c>
      <c r="BJ247" s="16" t="s">
        <v>23</v>
      </c>
      <c r="BK247" s="93">
        <f>L247*K247</f>
        <v>0</v>
      </c>
    </row>
    <row r="248" spans="2:65" s="1" customFormat="1" ht="22.35" customHeight="1" x14ac:dyDescent="0.3">
      <c r="B248" s="32"/>
      <c r="C248" t="s">
        <v>21</v>
      </c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 s="33"/>
      <c r="T248" s="143" t="s">
        <v>21</v>
      </c>
      <c r="U248" s="164" t="s">
        <v>44</v>
      </c>
      <c r="AA248" s="67"/>
      <c r="AT248" s="16" t="s">
        <v>404</v>
      </c>
      <c r="AU248" s="16" t="s">
        <v>23</v>
      </c>
      <c r="AY248" s="16" t="s">
        <v>404</v>
      </c>
      <c r="BE248" s="93">
        <f>IF(U248="základní",N248,0)</f>
        <v>0</v>
      </c>
      <c r="BF248" s="93">
        <f>IF(U248="snížená",N248,0)</f>
        <v>0</v>
      </c>
      <c r="BG248" s="93">
        <f>IF(U248="zákl. přenesená",N248,0)</f>
        <v>0</v>
      </c>
      <c r="BH248" s="93">
        <f>IF(U248="sníž. přenesená",N248,0)</f>
        <v>0</v>
      </c>
      <c r="BI248" s="93">
        <f>IF(U248="nulová",N248,0)</f>
        <v>0</v>
      </c>
      <c r="BJ248" s="16" t="s">
        <v>23</v>
      </c>
      <c r="BK248" s="93">
        <f>L248*K248</f>
        <v>0</v>
      </c>
    </row>
    <row r="249" spans="2:65" s="1" customFormat="1" ht="22.35" customHeight="1" x14ac:dyDescent="0.3">
      <c r="B249" s="32"/>
      <c r="C249" t="s">
        <v>21</v>
      </c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 s="33"/>
      <c r="T249" s="143" t="s">
        <v>21</v>
      </c>
      <c r="U249" s="164" t="s">
        <v>44</v>
      </c>
      <c r="AA249" s="67"/>
      <c r="AT249" s="16" t="s">
        <v>404</v>
      </c>
      <c r="AU249" s="16" t="s">
        <v>23</v>
      </c>
      <c r="AY249" s="16" t="s">
        <v>404</v>
      </c>
      <c r="BE249" s="93">
        <f>IF(U249="základní",N249,0)</f>
        <v>0</v>
      </c>
      <c r="BF249" s="93">
        <f>IF(U249="snížená",N249,0)</f>
        <v>0</v>
      </c>
      <c r="BG249" s="93">
        <f>IF(U249="zákl. přenesená",N249,0)</f>
        <v>0</v>
      </c>
      <c r="BH249" s="93">
        <f>IF(U249="sníž. přenesená",N249,0)</f>
        <v>0</v>
      </c>
      <c r="BI249" s="93">
        <f>IF(U249="nulová",N249,0)</f>
        <v>0</v>
      </c>
      <c r="BJ249" s="16" t="s">
        <v>23</v>
      </c>
      <c r="BK249" s="93">
        <f>L249*K249</f>
        <v>0</v>
      </c>
    </row>
    <row r="250" spans="2:65" s="1" customFormat="1" ht="22.35" customHeight="1" x14ac:dyDescent="0.3">
      <c r="B250" s="32"/>
      <c r="C250" t="s">
        <v>21</v>
      </c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 s="33"/>
      <c r="T250" s="143" t="s">
        <v>21</v>
      </c>
      <c r="U250" s="164" t="s">
        <v>44</v>
      </c>
      <c r="V250" s="51"/>
      <c r="W250" s="51"/>
      <c r="X250" s="51"/>
      <c r="Y250" s="51"/>
      <c r="Z250" s="51"/>
      <c r="AA250" s="53"/>
      <c r="AT250" s="16" t="s">
        <v>404</v>
      </c>
      <c r="AU250" s="16" t="s">
        <v>23</v>
      </c>
      <c r="AY250" s="16" t="s">
        <v>404</v>
      </c>
      <c r="BE250" s="93">
        <f>IF(U250="základní",N250,0)</f>
        <v>0</v>
      </c>
      <c r="BF250" s="93">
        <f>IF(U250="snížená",N250,0)</f>
        <v>0</v>
      </c>
      <c r="BG250" s="93">
        <f>IF(U250="zákl. přenesená",N250,0)</f>
        <v>0</v>
      </c>
      <c r="BH250" s="93">
        <f>IF(U250="sníž. přenesená",N250,0)</f>
        <v>0</v>
      </c>
      <c r="BI250" s="93">
        <f>IF(U250="nulová",N250,0)</f>
        <v>0</v>
      </c>
      <c r="BJ250" s="16" t="s">
        <v>23</v>
      </c>
      <c r="BK250" s="93">
        <f>L250*K250</f>
        <v>0</v>
      </c>
    </row>
    <row r="251" spans="2:65" s="1" customFormat="1" ht="6.95" customHeight="1" x14ac:dyDescent="0.3">
      <c r="B251" s="54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  <c r="P251" s="55"/>
      <c r="Q251" s="55"/>
      <c r="R251" s="56"/>
    </row>
  </sheetData>
  <sheetProtection algorithmName="SHA-512" hashValue="ZVjKfi4r0dG2ZBu1/tin9JH5oqGbnTflZlPN38zsCVC8qO3A86lsqyrYjcddqJK0fXS4gzvROsSmcRgFB6ULmw==" saltValue="Zp6zPRQo+vTbamS8rTz/Xw==" spinCount="100000" sheet="1" objects="1" scenarios="1"/>
  <mergeCells count="301">
    <mergeCell ref="H1:K1"/>
    <mergeCell ref="S2:AC2"/>
    <mergeCell ref="N130:Q130"/>
    <mergeCell ref="N131:Q131"/>
    <mergeCell ref="N132:Q132"/>
    <mergeCell ref="N133:Q133"/>
    <mergeCell ref="N143:Q143"/>
    <mergeCell ref="N148:Q148"/>
    <mergeCell ref="N153:Q153"/>
    <mergeCell ref="F152:I152"/>
    <mergeCell ref="L152:M152"/>
    <mergeCell ref="N152:Q152"/>
    <mergeCell ref="F141:I141"/>
    <mergeCell ref="F142:I142"/>
    <mergeCell ref="L142:M142"/>
    <mergeCell ref="N142:Q142"/>
    <mergeCell ref="F144:I144"/>
    <mergeCell ref="L144:M144"/>
    <mergeCell ref="N144:Q144"/>
    <mergeCell ref="F145:I145"/>
    <mergeCell ref="F146:I146"/>
    <mergeCell ref="F134:I134"/>
    <mergeCell ref="L134:M134"/>
    <mergeCell ref="N134:Q134"/>
    <mergeCell ref="N158:Q158"/>
    <mergeCell ref="N172:Q172"/>
    <mergeCell ref="N184:Q184"/>
    <mergeCell ref="N198:Q198"/>
    <mergeCell ref="N201:Q201"/>
    <mergeCell ref="N203:Q203"/>
    <mergeCell ref="N204:Q204"/>
    <mergeCell ref="N232:Q232"/>
    <mergeCell ref="N236:Q236"/>
    <mergeCell ref="N242:Q242"/>
    <mergeCell ref="F243:I243"/>
    <mergeCell ref="L243:M243"/>
    <mergeCell ref="N243:Q243"/>
    <mergeCell ref="F244:I244"/>
    <mergeCell ref="L244:M244"/>
    <mergeCell ref="N244:Q244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35:I235"/>
    <mergeCell ref="L235:M235"/>
    <mergeCell ref="N235:Q235"/>
    <mergeCell ref="F237:I237"/>
    <mergeCell ref="L237:M237"/>
    <mergeCell ref="N237:Q237"/>
    <mergeCell ref="F238:I238"/>
    <mergeCell ref="L238:M238"/>
    <mergeCell ref="N238:Q238"/>
    <mergeCell ref="F231:I231"/>
    <mergeCell ref="L231:M231"/>
    <mergeCell ref="N231:Q231"/>
    <mergeCell ref="F233:I233"/>
    <mergeCell ref="L233:M233"/>
    <mergeCell ref="N233:Q233"/>
    <mergeCell ref="F234:I234"/>
    <mergeCell ref="L234:M234"/>
    <mergeCell ref="N234:Q234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02:I202"/>
    <mergeCell ref="L202:M202"/>
    <mergeCell ref="N202:Q202"/>
    <mergeCell ref="F205:I205"/>
    <mergeCell ref="L205:M205"/>
    <mergeCell ref="N205:Q205"/>
    <mergeCell ref="F206:I206"/>
    <mergeCell ref="L206:M206"/>
    <mergeCell ref="N206:Q206"/>
    <mergeCell ref="F197:I197"/>
    <mergeCell ref="L197:M197"/>
    <mergeCell ref="N197:Q197"/>
    <mergeCell ref="F199:I199"/>
    <mergeCell ref="L199:M199"/>
    <mergeCell ref="N199:Q199"/>
    <mergeCell ref="F200:I200"/>
    <mergeCell ref="L200:M200"/>
    <mergeCell ref="N200:Q200"/>
    <mergeCell ref="F190:I190"/>
    <mergeCell ref="F191:I191"/>
    <mergeCell ref="F192:I192"/>
    <mergeCell ref="F193:I193"/>
    <mergeCell ref="F194:I194"/>
    <mergeCell ref="F195:I195"/>
    <mergeCell ref="L195:M195"/>
    <mergeCell ref="N195:Q195"/>
    <mergeCell ref="F196:I196"/>
    <mergeCell ref="F185:I185"/>
    <mergeCell ref="L185:M185"/>
    <mergeCell ref="N185:Q185"/>
    <mergeCell ref="F186:I186"/>
    <mergeCell ref="F187:I187"/>
    <mergeCell ref="F188:I188"/>
    <mergeCell ref="F189:I189"/>
    <mergeCell ref="L189:M189"/>
    <mergeCell ref="N189:Q189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74:I174"/>
    <mergeCell ref="L174:M174"/>
    <mergeCell ref="N174:Q174"/>
    <mergeCell ref="F175:I175"/>
    <mergeCell ref="F176:I176"/>
    <mergeCell ref="F177:I177"/>
    <mergeCell ref="F178:I178"/>
    <mergeCell ref="F179:I179"/>
    <mergeCell ref="F180:I180"/>
    <mergeCell ref="L180:M180"/>
    <mergeCell ref="N180:Q180"/>
    <mergeCell ref="F166:I166"/>
    <mergeCell ref="F167:I167"/>
    <mergeCell ref="F168:I168"/>
    <mergeCell ref="L168:M168"/>
    <mergeCell ref="N168:Q168"/>
    <mergeCell ref="F169:I169"/>
    <mergeCell ref="F170:I170"/>
    <mergeCell ref="F171:I171"/>
    <mergeCell ref="F173:I173"/>
    <mergeCell ref="L173:M173"/>
    <mergeCell ref="N173:Q173"/>
    <mergeCell ref="F159:I159"/>
    <mergeCell ref="L159:M159"/>
    <mergeCell ref="N159:Q159"/>
    <mergeCell ref="F160:I160"/>
    <mergeCell ref="F161:I161"/>
    <mergeCell ref="F162:I162"/>
    <mergeCell ref="F163:I163"/>
    <mergeCell ref="F164:I164"/>
    <mergeCell ref="F165:I165"/>
    <mergeCell ref="L165:M165"/>
    <mergeCell ref="N165:Q165"/>
    <mergeCell ref="F154:I154"/>
    <mergeCell ref="L154:M154"/>
    <mergeCell ref="N154:Q154"/>
    <mergeCell ref="F155:I155"/>
    <mergeCell ref="F156:I156"/>
    <mergeCell ref="F157:I157"/>
    <mergeCell ref="F147:I147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35:I135"/>
    <mergeCell ref="F136:I136"/>
    <mergeCell ref="F137:I137"/>
    <mergeCell ref="F138:I138"/>
    <mergeCell ref="F139:I139"/>
    <mergeCell ref="F140:I140"/>
    <mergeCell ref="L114:Q114"/>
    <mergeCell ref="C120:Q120"/>
    <mergeCell ref="F122:P122"/>
    <mergeCell ref="M124:P124"/>
    <mergeCell ref="M126:Q126"/>
    <mergeCell ref="M127:Q127"/>
    <mergeCell ref="F129:I129"/>
    <mergeCell ref="L129:M129"/>
    <mergeCell ref="N129:Q129"/>
    <mergeCell ref="N98:Q98"/>
    <mergeCell ref="N99:Q99"/>
    <mergeCell ref="N100:Q100"/>
    <mergeCell ref="N101:Q101"/>
    <mergeCell ref="N102:Q102"/>
    <mergeCell ref="N103:Q103"/>
    <mergeCell ref="N104:Q10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pageMargins left="0.19685039370078741" right="0.19685039370078741" top="0.59055118110236227" bottom="0.51181102362204722" header="0" footer="0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stavby</vt:lpstr>
      <vt:lpstr>1593-2-17-Strelnice - VNI...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Vesela-PC\Jana</dc:creator>
  <cp:lastModifiedBy>Vančura Jan</cp:lastModifiedBy>
  <cp:lastPrinted>2018-11-19T11:53:56Z</cp:lastPrinted>
  <dcterms:created xsi:type="dcterms:W3CDTF">2018-11-16T14:05:53Z</dcterms:created>
  <dcterms:modified xsi:type="dcterms:W3CDTF">2019-03-14T07:51:29Z</dcterms:modified>
</cp:coreProperties>
</file>