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janvanc\Desktop\střelnice\"/>
    </mc:Choice>
  </mc:AlternateContent>
  <xr:revisionPtr revIDLastSave="0" documentId="13_ncr:1_{8902FDDE-DB16-4132-B19C-C25628C85DBE}" xr6:coauthVersionLast="41" xr6:coauthVersionMax="41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1593217-1 - Suterén - el...." sheetId="2" r:id="rId2"/>
  </sheets>
  <definedNames>
    <definedName name="_xlnm.Print_Titles" localSheetId="1">'1593217-1 - Suterén - el....'!$112:$112</definedName>
    <definedName name="_xlnm.Print_Titles" localSheetId="0">'Rekapitulace stavby'!$85:$85</definedName>
    <definedName name="_xlnm.Print_Area" localSheetId="1">'1593217-1 - Suterén - el....'!$C$2:$Q$68,'1593217-1 - Suterén - el....'!$C$74:$Q$96,'1593217-1 - Suterén - el....'!$C$102:$Q$129</definedName>
    <definedName name="_xlnm.Print_Area" localSheetId="0">'Rekapitulace stavby'!$C$4:$AP$70,'Rekapitulace stavby'!$C$76:$AP$92</definedName>
  </definedNames>
  <calcPr calcId="181029"/>
</workbook>
</file>

<file path=xl/calcChain.xml><?xml version="1.0" encoding="utf-8"?>
<calcChain xmlns="http://schemas.openxmlformats.org/spreadsheetml/2006/main">
  <c r="AY88" i="1" l="1"/>
  <c r="AX88" i="1"/>
  <c r="BI129" i="2"/>
  <c r="BH129" i="2"/>
  <c r="BG129" i="2"/>
  <c r="BF129" i="2"/>
  <c r="AA129" i="2"/>
  <c r="AA128" i="2" s="1"/>
  <c r="Y129" i="2"/>
  <c r="Y128" i="2" s="1"/>
  <c r="W129" i="2"/>
  <c r="W128" i="2" s="1"/>
  <c r="BK129" i="2"/>
  <c r="BK128" i="2" s="1"/>
  <c r="N128" i="2" s="1"/>
  <c r="N92" i="2" s="1"/>
  <c r="N129" i="2"/>
  <c r="BE129" i="2" s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AA126" i="2"/>
  <c r="Y126" i="2"/>
  <c r="Y125" i="2" s="1"/>
  <c r="W126" i="2"/>
  <c r="BK126" i="2"/>
  <c r="BK125" i="2" s="1"/>
  <c r="N125" i="2" s="1"/>
  <c r="N91" i="2" s="1"/>
  <c r="N126" i="2"/>
  <c r="BE126" i="2" s="1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AA123" i="2"/>
  <c r="Y123" i="2"/>
  <c r="W123" i="2"/>
  <c r="BK123" i="2"/>
  <c r="N123" i="2"/>
  <c r="BE123" i="2" s="1"/>
  <c r="BI122" i="2"/>
  <c r="BH122" i="2"/>
  <c r="BG122" i="2"/>
  <c r="BF122" i="2"/>
  <c r="AA122" i="2"/>
  <c r="Y122" i="2"/>
  <c r="W122" i="2"/>
  <c r="BK122" i="2"/>
  <c r="N122" i="2"/>
  <c r="BE122" i="2" s="1"/>
  <c r="BI121" i="2"/>
  <c r="BH121" i="2"/>
  <c r="BG121" i="2"/>
  <c r="BF121" i="2"/>
  <c r="AA121" i="2"/>
  <c r="Y121" i="2"/>
  <c r="W121" i="2"/>
  <c r="W120" i="2" s="1"/>
  <c r="BK121" i="2"/>
  <c r="N121" i="2"/>
  <c r="BE121" i="2" s="1"/>
  <c r="BI119" i="2"/>
  <c r="BH119" i="2"/>
  <c r="BG119" i="2"/>
  <c r="BF119" i="2"/>
  <c r="AA119" i="2"/>
  <c r="Y119" i="2"/>
  <c r="W119" i="2"/>
  <c r="BK119" i="2"/>
  <c r="N119" i="2"/>
  <c r="BE119" i="2" s="1"/>
  <c r="BI118" i="2"/>
  <c r="BH118" i="2"/>
  <c r="BG118" i="2"/>
  <c r="BF118" i="2"/>
  <c r="AA118" i="2"/>
  <c r="Y118" i="2"/>
  <c r="W118" i="2"/>
  <c r="BK118" i="2"/>
  <c r="N118" i="2"/>
  <c r="BE118" i="2" s="1"/>
  <c r="BI116" i="2"/>
  <c r="BH116" i="2"/>
  <c r="BG116" i="2"/>
  <c r="BF116" i="2"/>
  <c r="AA116" i="2"/>
  <c r="AA115" i="2" s="1"/>
  <c r="Y116" i="2"/>
  <c r="Y115" i="2" s="1"/>
  <c r="W116" i="2"/>
  <c r="W115" i="2" s="1"/>
  <c r="BK116" i="2"/>
  <c r="BK115" i="2" s="1"/>
  <c r="N116" i="2"/>
  <c r="BE116" i="2" s="1"/>
  <c r="F107" i="2"/>
  <c r="F105" i="2"/>
  <c r="M26" i="2"/>
  <c r="AS88" i="1" s="1"/>
  <c r="AS87" i="1" s="1"/>
  <c r="F79" i="2"/>
  <c r="F77" i="2"/>
  <c r="O19" i="2"/>
  <c r="E19" i="2"/>
  <c r="M110" i="2" s="1"/>
  <c r="O18" i="2"/>
  <c r="O16" i="2"/>
  <c r="E16" i="2"/>
  <c r="O15" i="2"/>
  <c r="O13" i="2"/>
  <c r="E13" i="2"/>
  <c r="F110" i="2" s="1"/>
  <c r="O12" i="2"/>
  <c r="O10" i="2"/>
  <c r="E10" i="2"/>
  <c r="F109" i="2" s="1"/>
  <c r="O9" i="2"/>
  <c r="O7" i="2"/>
  <c r="M79" i="2" s="1"/>
  <c r="F4" i="2"/>
  <c r="F104" i="2" s="1"/>
  <c r="AK27" i="1"/>
  <c r="AM83" i="1"/>
  <c r="L83" i="1"/>
  <c r="AM82" i="1"/>
  <c r="L82" i="1"/>
  <c r="AM80" i="1"/>
  <c r="L80" i="1"/>
  <c r="L78" i="1"/>
  <c r="L77" i="1"/>
  <c r="W117" i="2" l="1"/>
  <c r="Y120" i="2"/>
  <c r="W125" i="2"/>
  <c r="AA117" i="2"/>
  <c r="Y117" i="2"/>
  <c r="AA125" i="2"/>
  <c r="W114" i="2"/>
  <c r="W113" i="2" s="1"/>
  <c r="AU88" i="1" s="1"/>
  <c r="AU87" i="1" s="1"/>
  <c r="BK117" i="2"/>
  <c r="N117" i="2" s="1"/>
  <c r="N89" i="2" s="1"/>
  <c r="AA120" i="2"/>
  <c r="BK120" i="2"/>
  <c r="N120" i="2" s="1"/>
  <c r="N90" i="2" s="1"/>
  <c r="H34" i="2"/>
  <c r="BD88" i="1" s="1"/>
  <c r="BD87" i="1" s="1"/>
  <c r="W35" i="1" s="1"/>
  <c r="M31" i="2"/>
  <c r="AW88" i="1" s="1"/>
  <c r="H32" i="2"/>
  <c r="BB88" i="1" s="1"/>
  <c r="BB87" i="1" s="1"/>
  <c r="AX87" i="1" s="1"/>
  <c r="H33" i="2"/>
  <c r="BC88" i="1" s="1"/>
  <c r="BC87" i="1" s="1"/>
  <c r="W34" i="1" s="1"/>
  <c r="Y114" i="2"/>
  <c r="Y113" i="2" s="1"/>
  <c r="AA114" i="2"/>
  <c r="AA113" i="2" s="1"/>
  <c r="N115" i="2"/>
  <c r="N88" i="2" s="1"/>
  <c r="M30" i="2"/>
  <c r="AV88" i="1" s="1"/>
  <c r="F81" i="2"/>
  <c r="M81" i="2"/>
  <c r="H30" i="2"/>
  <c r="AZ88" i="1" s="1"/>
  <c r="AZ87" i="1" s="1"/>
  <c r="F82" i="2"/>
  <c r="M107" i="2"/>
  <c r="M82" i="2"/>
  <c r="H31" i="2"/>
  <c r="BA88" i="1" s="1"/>
  <c r="BA87" i="1" s="1"/>
  <c r="F76" i="2"/>
  <c r="BK114" i="2" l="1"/>
  <c r="N114" i="2" s="1"/>
  <c r="AT88" i="1"/>
  <c r="AY87" i="1"/>
  <c r="W33" i="1"/>
  <c r="W31" i="1"/>
  <c r="AV87" i="1"/>
  <c r="W32" i="1"/>
  <c r="AW87" i="1"/>
  <c r="AK32" i="1" s="1"/>
  <c r="BK113" i="2"/>
  <c r="N113" i="2" s="1"/>
  <c r="N86" i="2" s="1"/>
  <c r="N87" i="2"/>
  <c r="L96" i="2" l="1"/>
  <c r="M25" i="2"/>
  <c r="M28" i="2" s="1"/>
  <c r="AK31" i="1"/>
  <c r="AT87" i="1"/>
  <c r="L36" i="2" l="1"/>
  <c r="AG88" i="1"/>
  <c r="AG87" i="1" l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<sst xmlns="http://schemas.openxmlformats.org/spreadsheetml/2006/main" count="425" uniqueCount="166">
  <si>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</si>
  <si>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</si>
  <si>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</si>
  <si>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</si>
  <si>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</si>
  <si>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</si>
  <si>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</si>
  <si>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</si>
  <si>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</si>
  <si>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</si>
  <si>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</si>
  <si>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</si>
  <si>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</si>
  <si>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</si>
  <si>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1593217</t>
  </si>
  <si>
    <t>Stavba:</t>
  </si>
  <si>
    <t>REK. VENKOVNÍ AREÁLOVÉ KANALIZACE SPOLEČENSKÉHO DOMU STŘELNICE</t>
  </si>
  <si>
    <t>0,1</t>
  </si>
  <si>
    <t>JKSO:</t>
  </si>
  <si>
    <t>CC-CZ:</t>
  </si>
  <si>
    <t>1</t>
  </si>
  <si>
    <t>Místo:</t>
  </si>
  <si>
    <t xml:space="preserve"> </t>
  </si>
  <si>
    <t>Datum:</t>
  </si>
  <si>
    <t>27. 11. 2018</t>
  </si>
  <si>
    <t>10</t>
  </si>
  <si>
    <t>100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</si>
  <si>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</si>
  <si>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</si>
  <si>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</si>
  <si>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</si>
  <si>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</si>
  <si>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</si>
  <si>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</si>
  <si>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</si>
  <si>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</si>
  <si>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</si>
  <si>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</si>
  <si>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</si>
  <si>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</si>
  <si>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</si>
  <si>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</si>
  <si>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</si>
  <si>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</si>
  <si>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</si>
  <si>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</si>
  <si>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</si>
  <si>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</si>
  <si>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</si>
  <si>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</si>
  <si>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</si>
  <si>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</si>
  <si>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</si>
  <si>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</si>
  <si>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</si>
  <si>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</si>
  <si>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</si>
  <si>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</si>
  <si>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</si>
  <si>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</si>
  <si>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</si>
  <si>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</si>
  <si>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</si>
  <si>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</si>
  <si>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</si>
  <si>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</si>
  <si>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</si>
  <si>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</si>
  <si>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</si>
  <si>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</si>
  <si>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</si>
  <si>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</si>
  <si>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</si>
  <si>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</si>
  <si>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</si>
  <si>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</si>
  <si>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</si>
  <si>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{61973adb-d3b8-4d59-b26a-5fe635fc6f92}</t>
  </si>
  <si>
    <t>{00000000-0000-0000-0000-000000000000}</t>
  </si>
  <si>
    <t>1593217-1</t>
  </si>
  <si>
    <t>Suterén - el. napojení čerpadel</t>
  </si>
  <si>
    <t>{fa09e36e-1bf7-4ec4-8f93-44c96698a02e}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</si>
  <si>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</si>
  <si>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</si>
  <si>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</si>
  <si>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</si>
  <si>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2</t>
  </si>
  <si>
    <t>Objekt:</t>
  </si>
  <si>
    <t>1593217-1 - Suterén - el. napojení čerpadel</t>
  </si>
  <si>
    <t>Náklady z rozpočtu</t>
  </si>
  <si>
    <t>Ostatní náklady</t>
  </si>
  <si>
    <t>Kód - Popis</t>
  </si>
  <si>
    <t>Cena celkem [CZK]</t>
  </si>
  <si>
    <t>1) Náklady z rozpočtu</t>
  </si>
  <si>
    <t>-1</t>
  </si>
  <si>
    <t>PSV - Práce a dodávky PSV</t>
  </si>
  <si>
    <t xml:space="preserve">    740 - Elektromontáže - zkoušky a revize</t>
  </si>
  <si>
    <t xml:space="preserve">    742 - Elektromontáže - rozvodný systém</t>
  </si>
  <si>
    <t xml:space="preserve">    743 - Elektromontáže - hrubá montáž</t>
  </si>
  <si>
    <t xml:space="preserve">    744 - Elektromontáže - rozvody vodičů měděných</t>
  </si>
  <si>
    <t xml:space="preserve">    746 - Elektromontáže - soubory pro vodiče</t>
  </si>
  <si>
    <t>2) Ostatní náklady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</si>
  <si>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</si>
  <si>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</si>
  <si>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</si>
  <si>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</si>
  <si>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</si>
  <si>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</si>
  <si>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</si>
  <si>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</si>
  <si>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</si>
  <si>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</si>
  <si>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</si>
  <si>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</si>
  <si>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</si>
  <si>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</si>
  <si>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</si>
  <si>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740991100</t>
  </si>
  <si>
    <t>Celková prohlídka elektrického rozvodu a zařízení do 100 000,- Kč</t>
  </si>
  <si>
    <t>kus</t>
  </si>
  <si>
    <t>16</t>
  </si>
  <si>
    <t>-414840202</t>
  </si>
  <si>
    <t>742222100</t>
  </si>
  <si>
    <t>Montáž rozváděčů litinových, hliníkových nebo plastových skříňový do 10 kg</t>
  </si>
  <si>
    <t>1183705398</t>
  </si>
  <si>
    <t>M</t>
  </si>
  <si>
    <t>357131010</t>
  </si>
  <si>
    <t>V008 FAMATEL zás. skříň 1x230V/AC IP54 jištěná B16A s chráničem 25/2/003</t>
  </si>
  <si>
    <t>32</t>
  </si>
  <si>
    <t>-652404592</t>
  </si>
  <si>
    <t>3</t>
  </si>
  <si>
    <t>743111113</t>
  </si>
  <si>
    <t>Montáž trubka plastová tuhá D 16 mm uložená pevně</t>
  </si>
  <si>
    <t>m</t>
  </si>
  <si>
    <t>436916951</t>
  </si>
  <si>
    <t>4</t>
  </si>
  <si>
    <t>345710910</t>
  </si>
  <si>
    <t>trubka elektroinstalační tuhá z PVC L 3 m 1516E</t>
  </si>
  <si>
    <t>-250410088</t>
  </si>
  <si>
    <t>5</t>
  </si>
  <si>
    <t>743414321</t>
  </si>
  <si>
    <t>Montáž rozvodka nástěnná plast čtyřhranná ACIDUR vodič D do 4mm2</t>
  </si>
  <si>
    <t>555986485</t>
  </si>
  <si>
    <t>6</t>
  </si>
  <si>
    <t>345714280</t>
  </si>
  <si>
    <t>krabice pancéřová z PH 8111 117x117x58 mm svorkovnicí S-96</t>
  </si>
  <si>
    <t>-1455277715</t>
  </si>
  <si>
    <t>7</t>
  </si>
  <si>
    <t>744422910</t>
  </si>
  <si>
    <t>Montáž kabel Cu do 1 kV do 0,40 kg trubka nebo lišta zatažená</t>
  </si>
  <si>
    <t>-527095218</t>
  </si>
  <si>
    <t>8</t>
  </si>
  <si>
    <t>341110360</t>
  </si>
  <si>
    <t>kabel silový s Cu jádrem CYKY 3x2,5 mm2</t>
  </si>
  <si>
    <t>-1488316174</t>
  </si>
  <si>
    <t>9</t>
  </si>
  <si>
    <t>746413150</t>
  </si>
  <si>
    <t>Ukončení kabelů 3x1,5 až 4 mm2 smršťovací záklopkou nebo páskem bez letování</t>
  </si>
  <si>
    <t>-1186306071</t>
  </si>
  <si>
    <t>1) Souhrnný list stavby</t>
  </si>
  <si>
    <t>2) Rekapitulace objektů</t>
  </si>
  <si>
    <t>/</t>
  </si>
  <si>
    <t>Miroslav Kučaba</t>
  </si>
  <si>
    <t>Architektonická kancelář Ing. arch. Vlastimil Stránský</t>
  </si>
  <si>
    <t>VÝKAZ VÝMĚR ELEKTROINSTALACE</t>
  </si>
  <si>
    <t>REKAPITULACE VÝKAZU VÝMĚR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</si>
</sst>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2" borderId="0" xfId="0" applyFont="1" applyFill="1" applyAlignment="1">
      <alignment horizontal="left" vertical="center"/>
    </xf>
    <xf numFmtId="0" fontId="0" fillId="2" borderId="0" xfId="0" applyFill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4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7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17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9" xfId="0" applyFill="1" applyBorder="1" applyAlignment="1">
      <alignment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4" fontId="24" fillId="0" borderId="17" xfId="0" applyNumberFormat="1" applyFont="1" applyBorder="1" applyAlignment="1">
      <alignment vertical="center"/>
    </xf>
    <xf numFmtId="166" fontId="24" fillId="0" borderId="17" xfId="0" applyNumberFormat="1" applyFont="1" applyBorder="1" applyAlignment="1">
      <alignment vertical="center"/>
    </xf>
    <xf numFmtId="4" fontId="24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11" fillId="0" borderId="2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4" xfId="0" applyFont="1" applyBorder="1"/>
    <xf numFmtId="0" fontId="5" fillId="0" borderId="0" xfId="0" applyFont="1" applyAlignment="1">
      <alignment horizontal="left"/>
    </xf>
    <xf numFmtId="0" fontId="7" fillId="0" borderId="5" xfId="0" applyFont="1" applyBorder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4" xfId="0" applyBorder="1" applyAlignment="1" applyProtection="1">
      <alignment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left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167" fontId="0" fillId="0" borderId="25" xfId="0" applyNumberFormat="1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0" fillId="0" borderId="25" xfId="0" applyFont="1" applyBorder="1" applyAlignment="1" applyProtection="1">
      <alignment horizontal="center" vertical="center"/>
      <protection locked="0"/>
    </xf>
    <xf numFmtId="49" fontId="30" fillId="0" borderId="25" xfId="0" applyNumberFormat="1" applyFont="1" applyBorder="1" applyAlignment="1" applyProtection="1">
      <alignment horizontal="left" vertical="center" wrapText="1"/>
      <protection locked="0"/>
    </xf>
    <xf numFmtId="0" fontId="30" fillId="0" borderId="25" xfId="0" applyFont="1" applyBorder="1" applyAlignment="1" applyProtection="1">
      <alignment horizontal="center" vertical="center" wrapText="1"/>
      <protection locked="0"/>
    </xf>
    <xf numFmtId="167" fontId="30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32" fillId="0" borderId="0" xfId="1" applyFont="1" applyAlignment="1">
      <alignment horizontal="center" vertical="center"/>
    </xf>
    <xf numFmtId="0" fontId="34" fillId="2" borderId="0" xfId="0" applyFont="1" applyFill="1" applyAlignment="1">
      <alignment vertical="center"/>
    </xf>
    <xf numFmtId="0" fontId="33" fillId="2" borderId="0" xfId="0" applyFont="1" applyFill="1" applyAlignment="1">
      <alignment horizontal="left" vertical="center"/>
    </xf>
    <xf numFmtId="0" fontId="35" fillId="2" borderId="0" xfId="1" applyFont="1" applyFill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/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4" fontId="20" fillId="5" borderId="0" xfId="0" applyNumberFormat="1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4" fontId="23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14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11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4" fontId="0" fillId="0" borderId="25" xfId="0" applyNumberFormat="1" applyBorder="1" applyAlignment="1" applyProtection="1">
      <alignment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0" fillId="0" borderId="25" xfId="0" applyBorder="1" applyAlignment="1" applyProtection="1">
      <alignment horizontal="left" vertical="center" wrapText="1"/>
      <protection locked="0"/>
    </xf>
    <xf numFmtId="4" fontId="6" fillId="0" borderId="23" xfId="0" applyNumberFormat="1" applyFont="1" applyBorder="1"/>
    <xf numFmtId="4" fontId="6" fillId="0" borderId="23" xfId="0" applyNumberFormat="1" applyFont="1" applyBorder="1" applyAlignment="1">
      <alignment vertical="center"/>
    </xf>
    <xf numFmtId="0" fontId="30" fillId="0" borderId="25" xfId="0" applyFont="1" applyBorder="1" applyAlignment="1" applyProtection="1">
      <alignment horizontal="left" vertical="center" wrapText="1"/>
      <protection locked="0"/>
    </xf>
    <xf numFmtId="0" fontId="30" fillId="0" borderId="25" xfId="0" applyFont="1" applyBorder="1" applyAlignment="1" applyProtection="1">
      <alignment vertical="center"/>
      <protection locked="0"/>
    </xf>
    <xf numFmtId="4" fontId="30" fillId="0" borderId="25" xfId="0" applyNumberFormat="1" applyFont="1" applyBorder="1" applyAlignment="1" applyProtection="1">
      <alignment vertical="center"/>
      <protection locked="0"/>
    </xf>
    <xf numFmtId="4" fontId="20" fillId="0" borderId="12" xfId="0" applyNumberFormat="1" applyFont="1" applyBorder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/>
    <xf numFmtId="4" fontId="6" fillId="0" borderId="17" xfId="0" applyNumberFormat="1" applyFont="1" applyBorder="1"/>
    <xf numFmtId="4" fontId="6" fillId="0" borderId="17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27" fillId="5" borderId="23" xfId="0" applyFont="1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4" fontId="26" fillId="0" borderId="0" xfId="0" applyNumberFormat="1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B50D2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CED3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7C174FD-8E54-403D-A884-34A112F57F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190500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E6CBEA7E-52B4-4FE2-873A-3B9E5998FA9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3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0" t="s">
        <v>0</v>
      </c>
      <c r="B1" s="136"/>
      <c r="C1" s="136"/>
      <c r="D1" s="137" t="s">
        <v>1</v>
      </c>
      <c r="E1" s="136"/>
      <c r="F1" s="136"/>
      <c r="G1" s="136"/>
      <c r="H1" s="136"/>
      <c r="I1" s="136"/>
      <c r="J1" s="136"/>
      <c r="K1" s="138" t="s">
        <v>159</v>
      </c>
      <c r="L1" s="138"/>
      <c r="M1" s="138"/>
      <c r="N1" s="138"/>
      <c r="O1" s="138"/>
      <c r="P1" s="138"/>
      <c r="Q1" s="138"/>
      <c r="R1" s="138"/>
      <c r="S1" s="138"/>
      <c r="T1" s="136"/>
      <c r="U1" s="136"/>
      <c r="V1" s="136"/>
      <c r="W1" s="138" t="s">
        <v>160</v>
      </c>
      <c r="X1" s="138"/>
      <c r="Y1" s="138"/>
      <c r="Z1" s="138"/>
      <c r="AA1" s="138"/>
      <c r="AB1" s="138"/>
      <c r="AC1" s="138"/>
      <c r="AD1" s="138"/>
      <c r="AE1" s="138"/>
      <c r="AF1" s="138"/>
      <c r="AG1" s="136"/>
      <c r="AH1" s="136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0" t="s">
        <v>2</v>
      </c>
      <c r="BB1" s="10" t="s">
        <v>3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2" t="s">
        <v>4</v>
      </c>
      <c r="BU1" s="12" t="s">
        <v>4</v>
      </c>
    </row>
    <row r="2" spans="1:73" ht="36.950000000000003" customHeight="1" x14ac:dyDescent="0.3">
      <c r="C2" s="142" t="s">
        <v>5</v>
      </c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R2" s="168" t="s">
        <v>6</v>
      </c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S2" s="13" t="s">
        <v>7</v>
      </c>
      <c r="BT2" s="13" t="s">
        <v>8</v>
      </c>
    </row>
    <row r="3" spans="1:73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  <c r="BS3" s="13" t="s">
        <v>7</v>
      </c>
      <c r="BT3" s="13" t="s">
        <v>9</v>
      </c>
    </row>
    <row r="4" spans="1:73" ht="36.950000000000003" customHeight="1" x14ac:dyDescent="0.3">
      <c r="B4" s="17"/>
      <c r="C4" s="144" t="s">
        <v>10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8"/>
      <c r="AS4" s="19" t="s">
        <v>11</v>
      </c>
      <c r="BS4" s="13" t="s">
        <v>12</v>
      </c>
    </row>
    <row r="5" spans="1:73" ht="14.45" customHeight="1" x14ac:dyDescent="0.3">
      <c r="B5" s="17"/>
      <c r="D5" s="20" t="s">
        <v>13</v>
      </c>
      <c r="K5" s="145" t="s">
        <v>14</v>
      </c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Q5" s="18"/>
      <c r="BS5" s="13" t="s">
        <v>7</v>
      </c>
    </row>
    <row r="6" spans="1:73" ht="36.950000000000003" customHeight="1" x14ac:dyDescent="0.3">
      <c r="B6" s="17"/>
      <c r="D6" s="22" t="s">
        <v>15</v>
      </c>
      <c r="K6" s="146" t="s">
        <v>16</v>
      </c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Q6" s="18"/>
      <c r="BS6" s="13" t="s">
        <v>17</v>
      </c>
    </row>
    <row r="7" spans="1:73" ht="14.45" customHeight="1" x14ac:dyDescent="0.3">
      <c r="B7" s="17"/>
      <c r="D7" s="23" t="s">
        <v>18</v>
      </c>
      <c r="K7" s="21" t="s">
        <v>3</v>
      </c>
      <c r="AK7" s="23" t="s">
        <v>19</v>
      </c>
      <c r="AN7" s="21" t="s">
        <v>3</v>
      </c>
      <c r="AQ7" s="18"/>
      <c r="BS7" s="13" t="s">
        <v>20</v>
      </c>
    </row>
    <row r="8" spans="1:73" ht="14.45" customHeight="1" x14ac:dyDescent="0.3">
      <c r="B8" s="17"/>
      <c r="D8" s="23" t="s">
        <v>21</v>
      </c>
      <c r="K8" s="21" t="s">
        <v>22</v>
      </c>
      <c r="AK8" s="23" t="s">
        <v>23</v>
      </c>
      <c r="AN8" s="21" t="s">
        <v>24</v>
      </c>
      <c r="AQ8" s="18"/>
      <c r="BS8" s="13" t="s">
        <v>25</v>
      </c>
    </row>
    <row r="9" spans="1:73" ht="14.45" customHeight="1" x14ac:dyDescent="0.3">
      <c r="B9" s="17"/>
      <c r="AQ9" s="18"/>
      <c r="BS9" s="13" t="s">
        <v>26</v>
      </c>
    </row>
    <row r="10" spans="1:73" ht="14.45" customHeight="1" x14ac:dyDescent="0.3">
      <c r="B10" s="17"/>
      <c r="D10" s="23" t="s">
        <v>27</v>
      </c>
      <c r="AK10" s="23" t="s">
        <v>28</v>
      </c>
      <c r="AN10" s="21" t="s">
        <v>3</v>
      </c>
      <c r="AQ10" s="18"/>
      <c r="BS10" s="13" t="s">
        <v>17</v>
      </c>
    </row>
    <row r="11" spans="1:73" ht="18.399999999999999" customHeight="1" x14ac:dyDescent="0.3">
      <c r="B11" s="17"/>
      <c r="E11" s="21" t="s">
        <v>22</v>
      </c>
      <c r="AK11" s="23" t="s">
        <v>29</v>
      </c>
      <c r="AN11" s="21" t="s">
        <v>3</v>
      </c>
      <c r="AQ11" s="18"/>
      <c r="BS11" s="13" t="s">
        <v>17</v>
      </c>
    </row>
    <row r="12" spans="1:73" ht="6.95" customHeight="1" x14ac:dyDescent="0.3">
      <c r="B12" s="17"/>
      <c r="AQ12" s="18"/>
      <c r="BS12" s="13" t="s">
        <v>17</v>
      </c>
    </row>
    <row r="13" spans="1:73" ht="14.45" customHeight="1" x14ac:dyDescent="0.3">
      <c r="B13" s="17"/>
      <c r="D13" s="23" t="s">
        <v>30</v>
      </c>
      <c r="AK13" s="23" t="s">
        <v>28</v>
      </c>
      <c r="AN13" s="21" t="s">
        <v>3</v>
      </c>
      <c r="AQ13" s="18"/>
      <c r="BS13" s="13" t="s">
        <v>17</v>
      </c>
    </row>
    <row r="14" spans="1:73" ht="15" x14ac:dyDescent="0.3">
      <c r="B14" s="17"/>
      <c r="E14" s="21" t="s">
        <v>22</v>
      </c>
      <c r="AK14" s="23" t="s">
        <v>29</v>
      </c>
      <c r="AN14" s="21" t="s">
        <v>3</v>
      </c>
      <c r="AQ14" s="18"/>
      <c r="BS14" s="13" t="s">
        <v>17</v>
      </c>
    </row>
    <row r="15" spans="1:73" ht="6.95" customHeight="1" x14ac:dyDescent="0.3">
      <c r="B15" s="17"/>
      <c r="AQ15" s="18"/>
      <c r="BS15" s="13" t="s">
        <v>4</v>
      </c>
    </row>
    <row r="16" spans="1:73" ht="14.45" customHeight="1" x14ac:dyDescent="0.3">
      <c r="B16" s="17"/>
      <c r="D16" s="23" t="s">
        <v>31</v>
      </c>
      <c r="AK16" s="23" t="s">
        <v>28</v>
      </c>
      <c r="AN16" s="21" t="s">
        <v>3</v>
      </c>
      <c r="AQ16" s="18"/>
      <c r="BS16" s="13" t="s">
        <v>4</v>
      </c>
    </row>
    <row r="17" spans="2:71" ht="18.399999999999999" customHeight="1" x14ac:dyDescent="0.3">
      <c r="B17" s="17"/>
      <c r="E17" s="21" t="s">
        <v>22</v>
      </c>
      <c r="AK17" s="23" t="s">
        <v>29</v>
      </c>
      <c r="AN17" s="21" t="s">
        <v>3</v>
      </c>
      <c r="AQ17" s="18"/>
      <c r="BS17" s="13" t="s">
        <v>32</v>
      </c>
    </row>
    <row r="18" spans="2:71" ht="6.95" customHeight="1" x14ac:dyDescent="0.3">
      <c r="B18" s="17"/>
      <c r="AQ18" s="18"/>
      <c r="BS18" s="13" t="s">
        <v>7</v>
      </c>
    </row>
    <row r="19" spans="2:71" ht="14.45" customHeight="1" x14ac:dyDescent="0.3">
      <c r="B19" s="17"/>
      <c r="D19" s="23" t="s">
        <v>33</v>
      </c>
      <c r="AK19" s="23" t="s">
        <v>28</v>
      </c>
      <c r="AN19" s="21" t="s">
        <v>3</v>
      </c>
      <c r="AQ19" s="18"/>
      <c r="BS19" s="13" t="s">
        <v>7</v>
      </c>
    </row>
    <row r="20" spans="2:71" ht="18.399999999999999" customHeight="1" x14ac:dyDescent="0.3">
      <c r="B20" s="17"/>
      <c r="E20" s="21" t="s">
        <v>22</v>
      </c>
      <c r="AK20" s="23" t="s">
        <v>29</v>
      </c>
      <c r="AN20" s="21" t="s">
        <v>3</v>
      </c>
      <c r="AQ20" s="18"/>
    </row>
    <row r="21" spans="2:71" ht="6.95" customHeight="1" x14ac:dyDescent="0.3">
      <c r="B21" s="17"/>
      <c r="AQ21" s="18"/>
    </row>
    <row r="22" spans="2:71" ht="15" x14ac:dyDescent="0.3">
      <c r="B22" s="17"/>
      <c r="D22" s="23" t="s">
        <v>34</v>
      </c>
      <c r="AQ22" s="18"/>
    </row>
    <row r="23" spans="2:71" ht="22.5" customHeight="1" x14ac:dyDescent="0.3">
      <c r="B23" s="17"/>
      <c r="E23" s="147" t="s">
        <v>3</v>
      </c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Q23" s="18"/>
    </row>
    <row r="24" spans="2:71" ht="6.95" customHeight="1" x14ac:dyDescent="0.3">
      <c r="B24" s="17"/>
      <c r="AQ24" s="18"/>
    </row>
    <row r="25" spans="2:71" ht="6.95" customHeight="1" x14ac:dyDescent="0.3">
      <c r="B25" s="17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Q25" s="18"/>
    </row>
    <row r="26" spans="2:71" ht="14.45" customHeight="1" x14ac:dyDescent="0.3">
      <c r="B26" s="17"/>
      <c r="D26" s="25" t="s">
        <v>35</v>
      </c>
      <c r="AK26" s="170">
        <f>ROUND(AG87,2)</f>
        <v>0</v>
      </c>
      <c r="AL26" s="143"/>
      <c r="AM26" s="143"/>
      <c r="AN26" s="143"/>
      <c r="AO26" s="143"/>
      <c r="AQ26" s="18"/>
    </row>
    <row r="27" spans="2:71" ht="14.45" customHeight="1" x14ac:dyDescent="0.3">
      <c r="B27" s="17"/>
      <c r="D27" s="25" t="s">
        <v>36</v>
      </c>
      <c r="AK27" s="170">
        <f>ROUND(AG90,2)</f>
        <v>0</v>
      </c>
      <c r="AL27" s="143"/>
      <c r="AM27" s="143"/>
      <c r="AN27" s="143"/>
      <c r="AO27" s="143"/>
      <c r="AQ27" s="18"/>
    </row>
    <row r="28" spans="2:71" s="1" customFormat="1" ht="6.95" customHeight="1" x14ac:dyDescent="0.3">
      <c r="B28" s="26"/>
      <c r="AQ28" s="27"/>
    </row>
    <row r="29" spans="2:71" s="1" customFormat="1" ht="25.9" customHeight="1" x14ac:dyDescent="0.3">
      <c r="B29" s="26"/>
      <c r="D29" s="28" t="s">
        <v>37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171">
        <f>ROUND(AK26+AK27,2)</f>
        <v>0</v>
      </c>
      <c r="AL29" s="172"/>
      <c r="AM29" s="172"/>
      <c r="AN29" s="172"/>
      <c r="AO29" s="172"/>
      <c r="AQ29" s="27"/>
    </row>
    <row r="30" spans="2:71" s="1" customFormat="1" ht="6.95" customHeight="1" x14ac:dyDescent="0.3">
      <c r="B30" s="26"/>
      <c r="AQ30" s="27"/>
    </row>
    <row r="31" spans="2:71" s="2" customFormat="1" ht="14.45" customHeight="1" x14ac:dyDescent="0.3">
      <c r="B31" s="30"/>
      <c r="D31" s="31" t="s">
        <v>38</v>
      </c>
      <c r="F31" s="31" t="s">
        <v>39</v>
      </c>
      <c r="L31" s="139">
        <v>0.21</v>
      </c>
      <c r="M31" s="140"/>
      <c r="N31" s="140"/>
      <c r="O31" s="140"/>
      <c r="T31" s="33" t="s">
        <v>40</v>
      </c>
      <c r="W31" s="141">
        <f>ROUND(AZ87+SUM(CD91),2)</f>
        <v>0</v>
      </c>
      <c r="X31" s="140"/>
      <c r="Y31" s="140"/>
      <c r="Z31" s="140"/>
      <c r="AA31" s="140"/>
      <c r="AB31" s="140"/>
      <c r="AC31" s="140"/>
      <c r="AD31" s="140"/>
      <c r="AE31" s="140"/>
      <c r="AK31" s="141">
        <f>ROUND(AV87+SUM(BY91),2)</f>
        <v>0</v>
      </c>
      <c r="AL31" s="140"/>
      <c r="AM31" s="140"/>
      <c r="AN31" s="140"/>
      <c r="AO31" s="140"/>
      <c r="AQ31" s="34"/>
    </row>
    <row r="32" spans="2:71" s="2" customFormat="1" ht="14.45" customHeight="1" x14ac:dyDescent="0.3">
      <c r="B32" s="30"/>
      <c r="F32" s="31" t="s">
        <v>41</v>
      </c>
      <c r="L32" s="139">
        <v>0.15</v>
      </c>
      <c r="M32" s="140"/>
      <c r="N32" s="140"/>
      <c r="O32" s="140"/>
      <c r="T32" s="33" t="s">
        <v>40</v>
      </c>
      <c r="W32" s="141">
        <f>ROUND(BA87+SUM(CE91),2)</f>
        <v>0</v>
      </c>
      <c r="X32" s="140"/>
      <c r="Y32" s="140"/>
      <c r="Z32" s="140"/>
      <c r="AA32" s="140"/>
      <c r="AB32" s="140"/>
      <c r="AC32" s="140"/>
      <c r="AD32" s="140"/>
      <c r="AE32" s="140"/>
      <c r="AK32" s="141">
        <f>ROUND(AW87+SUM(BZ91),2)</f>
        <v>0</v>
      </c>
      <c r="AL32" s="140"/>
      <c r="AM32" s="140"/>
      <c r="AN32" s="140"/>
      <c r="AO32" s="140"/>
      <c r="AQ32" s="34"/>
    </row>
    <row r="33" spans="2:43" s="2" customFormat="1" ht="14.45" hidden="1" customHeight="1" x14ac:dyDescent="0.3">
      <c r="B33" s="30"/>
      <c r="F33" s="31" t="s">
        <v>42</v>
      </c>
      <c r="L33" s="139">
        <v>0.21</v>
      </c>
      <c r="M33" s="140"/>
      <c r="N33" s="140"/>
      <c r="O33" s="140"/>
      <c r="T33" s="33" t="s">
        <v>40</v>
      </c>
      <c r="W33" s="141">
        <f>ROUND(BB87+SUM(CF91),2)</f>
        <v>0</v>
      </c>
      <c r="X33" s="140"/>
      <c r="Y33" s="140"/>
      <c r="Z33" s="140"/>
      <c r="AA33" s="140"/>
      <c r="AB33" s="140"/>
      <c r="AC33" s="140"/>
      <c r="AD33" s="140"/>
      <c r="AE33" s="140"/>
      <c r="AK33" s="141">
        <v>0</v>
      </c>
      <c r="AL33" s="140"/>
      <c r="AM33" s="140"/>
      <c r="AN33" s="140"/>
      <c r="AO33" s="140"/>
      <c r="AQ33" s="34"/>
    </row>
    <row r="34" spans="2:43" s="2" customFormat="1" ht="14.45" hidden="1" customHeight="1" x14ac:dyDescent="0.3">
      <c r="B34" s="30"/>
      <c r="F34" s="31" t="s">
        <v>43</v>
      </c>
      <c r="L34" s="139">
        <v>0.15</v>
      </c>
      <c r="M34" s="140"/>
      <c r="N34" s="140"/>
      <c r="O34" s="140"/>
      <c r="T34" s="33" t="s">
        <v>40</v>
      </c>
      <c r="W34" s="141">
        <f>ROUND(BC87+SUM(CG91),2)</f>
        <v>0</v>
      </c>
      <c r="X34" s="140"/>
      <c r="Y34" s="140"/>
      <c r="Z34" s="140"/>
      <c r="AA34" s="140"/>
      <c r="AB34" s="140"/>
      <c r="AC34" s="140"/>
      <c r="AD34" s="140"/>
      <c r="AE34" s="140"/>
      <c r="AK34" s="141">
        <v>0</v>
      </c>
      <c r="AL34" s="140"/>
      <c r="AM34" s="140"/>
      <c r="AN34" s="140"/>
      <c r="AO34" s="140"/>
      <c r="AQ34" s="34"/>
    </row>
    <row r="35" spans="2:43" s="2" customFormat="1" ht="14.45" hidden="1" customHeight="1" x14ac:dyDescent="0.3">
      <c r="B35" s="30"/>
      <c r="F35" s="31" t="s">
        <v>44</v>
      </c>
      <c r="L35" s="139">
        <v>0</v>
      </c>
      <c r="M35" s="140"/>
      <c r="N35" s="140"/>
      <c r="O35" s="140"/>
      <c r="T35" s="33" t="s">
        <v>40</v>
      </c>
      <c r="W35" s="141">
        <f>ROUND(BD87+SUM(CH91),2)</f>
        <v>0</v>
      </c>
      <c r="X35" s="140"/>
      <c r="Y35" s="140"/>
      <c r="Z35" s="140"/>
      <c r="AA35" s="140"/>
      <c r="AB35" s="140"/>
      <c r="AC35" s="140"/>
      <c r="AD35" s="140"/>
      <c r="AE35" s="140"/>
      <c r="AK35" s="141">
        <v>0</v>
      </c>
      <c r="AL35" s="140"/>
      <c r="AM35" s="140"/>
      <c r="AN35" s="140"/>
      <c r="AO35" s="140"/>
      <c r="AQ35" s="34"/>
    </row>
    <row r="36" spans="2:43" s="1" customFormat="1" ht="6.95" customHeight="1" x14ac:dyDescent="0.3">
      <c r="B36" s="26"/>
      <c r="AQ36" s="27"/>
    </row>
    <row r="37" spans="2:43" s="1" customFormat="1" ht="25.9" customHeight="1" x14ac:dyDescent="0.3">
      <c r="B37" s="26"/>
      <c r="C37" s="35"/>
      <c r="D37" s="36" t="s">
        <v>45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8" t="s">
        <v>46</v>
      </c>
      <c r="U37" s="37"/>
      <c r="V37" s="37"/>
      <c r="W37" s="37"/>
      <c r="X37" s="148" t="s">
        <v>47</v>
      </c>
      <c r="Y37" s="149"/>
      <c r="Z37" s="149"/>
      <c r="AA37" s="149"/>
      <c r="AB37" s="149"/>
      <c r="AC37" s="37"/>
      <c r="AD37" s="37"/>
      <c r="AE37" s="37"/>
      <c r="AF37" s="37"/>
      <c r="AG37" s="37"/>
      <c r="AH37" s="37"/>
      <c r="AI37" s="37"/>
      <c r="AJ37" s="37"/>
      <c r="AK37" s="150">
        <f>SUM(AK29:AK35)</f>
        <v>0</v>
      </c>
      <c r="AL37" s="149"/>
      <c r="AM37" s="149"/>
      <c r="AN37" s="149"/>
      <c r="AO37" s="151"/>
      <c r="AP37" s="35"/>
      <c r="AQ37" s="27"/>
    </row>
    <row r="38" spans="2:43" s="1" customFormat="1" ht="14.45" customHeight="1" x14ac:dyDescent="0.3">
      <c r="B38" s="26"/>
      <c r="AQ38" s="27"/>
    </row>
    <row r="39" spans="2:43" x14ac:dyDescent="0.3">
      <c r="B39" s="17"/>
      <c r="AQ39" s="18"/>
    </row>
    <row r="40" spans="2:43" x14ac:dyDescent="0.3">
      <c r="B40" s="17"/>
      <c r="AQ40" s="18"/>
    </row>
    <row r="41" spans="2:43" x14ac:dyDescent="0.3">
      <c r="B41" s="17"/>
      <c r="AQ41" s="18"/>
    </row>
    <row r="42" spans="2:43" x14ac:dyDescent="0.3">
      <c r="B42" s="17"/>
      <c r="AQ42" s="18"/>
    </row>
    <row r="43" spans="2:43" x14ac:dyDescent="0.3">
      <c r="B43" s="17"/>
      <c r="AQ43" s="18"/>
    </row>
    <row r="44" spans="2:43" x14ac:dyDescent="0.3">
      <c r="B44" s="17"/>
      <c r="AQ44" s="18"/>
    </row>
    <row r="45" spans="2:43" x14ac:dyDescent="0.3">
      <c r="B45" s="17"/>
      <c r="AQ45" s="18"/>
    </row>
    <row r="46" spans="2:43" x14ac:dyDescent="0.3">
      <c r="B46" s="17"/>
      <c r="AQ46" s="18"/>
    </row>
    <row r="47" spans="2:43" x14ac:dyDescent="0.3">
      <c r="B47" s="17"/>
      <c r="AQ47" s="18"/>
    </row>
    <row r="48" spans="2:43" x14ac:dyDescent="0.3">
      <c r="B48" s="17"/>
      <c r="AQ48" s="18"/>
    </row>
    <row r="49" spans="2:43" s="1" customFormat="1" ht="15" x14ac:dyDescent="0.3">
      <c r="B49" s="26"/>
      <c r="D49" s="39" t="s">
        <v>48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1"/>
      <c r="AC49" s="39" t="s">
        <v>49</v>
      </c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1"/>
      <c r="AQ49" s="27"/>
    </row>
    <row r="50" spans="2:43" x14ac:dyDescent="0.3">
      <c r="B50" s="17"/>
      <c r="D50" s="42"/>
      <c r="Z50" s="43"/>
      <c r="AC50" s="42"/>
      <c r="AO50" s="43"/>
      <c r="AQ50" s="18"/>
    </row>
    <row r="51" spans="2:43" x14ac:dyDescent="0.3">
      <c r="B51" s="17"/>
      <c r="D51" s="42"/>
      <c r="Z51" s="43"/>
      <c r="AC51" s="42"/>
      <c r="AO51" s="43"/>
      <c r="AQ51" s="18"/>
    </row>
    <row r="52" spans="2:43" x14ac:dyDescent="0.3">
      <c r="B52" s="17"/>
      <c r="D52" s="42"/>
      <c r="Z52" s="43"/>
      <c r="AC52" s="42"/>
      <c r="AO52" s="43"/>
      <c r="AQ52" s="18"/>
    </row>
    <row r="53" spans="2:43" x14ac:dyDescent="0.3">
      <c r="B53" s="17"/>
      <c r="D53" s="42"/>
      <c r="Z53" s="43"/>
      <c r="AC53" s="42"/>
      <c r="AO53" s="43"/>
      <c r="AQ53" s="18"/>
    </row>
    <row r="54" spans="2:43" x14ac:dyDescent="0.3">
      <c r="B54" s="17"/>
      <c r="D54" s="42"/>
      <c r="Z54" s="43"/>
      <c r="AC54" s="42"/>
      <c r="AO54" s="43"/>
      <c r="AQ54" s="18"/>
    </row>
    <row r="55" spans="2:43" x14ac:dyDescent="0.3">
      <c r="B55" s="17"/>
      <c r="D55" s="42"/>
      <c r="Z55" s="43"/>
      <c r="AC55" s="42"/>
      <c r="AO55" s="43"/>
      <c r="AQ55" s="18"/>
    </row>
    <row r="56" spans="2:43" x14ac:dyDescent="0.3">
      <c r="B56" s="17"/>
      <c r="D56" s="42"/>
      <c r="Z56" s="43"/>
      <c r="AC56" s="42"/>
      <c r="AO56" s="43"/>
      <c r="AQ56" s="18"/>
    </row>
    <row r="57" spans="2:43" x14ac:dyDescent="0.3">
      <c r="B57" s="17"/>
      <c r="D57" s="42"/>
      <c r="Z57" s="43"/>
      <c r="AC57" s="42"/>
      <c r="AO57" s="43"/>
      <c r="AQ57" s="18"/>
    </row>
    <row r="58" spans="2:43" s="1" customFormat="1" ht="15" x14ac:dyDescent="0.3">
      <c r="B58" s="26"/>
      <c r="D58" s="44" t="s">
        <v>50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6" t="s">
        <v>51</v>
      </c>
      <c r="S58" s="45"/>
      <c r="T58" s="45"/>
      <c r="U58" s="45"/>
      <c r="V58" s="45"/>
      <c r="W58" s="45"/>
      <c r="X58" s="45"/>
      <c r="Y58" s="45"/>
      <c r="Z58" s="47"/>
      <c r="AC58" s="44" t="s">
        <v>50</v>
      </c>
      <c r="AD58" s="45"/>
      <c r="AE58" s="45"/>
      <c r="AF58" s="45"/>
      <c r="AG58" s="45"/>
      <c r="AH58" s="45"/>
      <c r="AI58" s="45"/>
      <c r="AJ58" s="45"/>
      <c r="AK58" s="45"/>
      <c r="AL58" s="45"/>
      <c r="AM58" s="46" t="s">
        <v>51</v>
      </c>
      <c r="AN58" s="45"/>
      <c r="AO58" s="47"/>
      <c r="AQ58" s="27"/>
    </row>
    <row r="59" spans="2:43" x14ac:dyDescent="0.3">
      <c r="B59" s="17"/>
      <c r="AQ59" s="18"/>
    </row>
    <row r="60" spans="2:43" s="1" customFormat="1" ht="15" x14ac:dyDescent="0.3">
      <c r="B60" s="26"/>
      <c r="D60" s="39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1"/>
      <c r="AC60" s="39" t="s">
        <v>53</v>
      </c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1"/>
      <c r="AQ60" s="27"/>
    </row>
    <row r="61" spans="2:43" x14ac:dyDescent="0.3">
      <c r="B61" s="17"/>
      <c r="D61" s="42"/>
      <c r="Z61" s="43"/>
      <c r="AC61" s="42"/>
      <c r="AO61" s="43"/>
      <c r="AQ61" s="18"/>
    </row>
    <row r="62" spans="2:43" x14ac:dyDescent="0.3">
      <c r="B62" s="17"/>
      <c r="D62" s="42"/>
      <c r="Z62" s="43"/>
      <c r="AC62" s="42"/>
      <c r="AO62" s="43"/>
      <c r="AQ62" s="18"/>
    </row>
    <row r="63" spans="2:43" x14ac:dyDescent="0.3">
      <c r="B63" s="17"/>
      <c r="D63" s="42"/>
      <c r="Z63" s="43"/>
      <c r="AC63" s="42"/>
      <c r="AO63" s="43"/>
      <c r="AQ63" s="18"/>
    </row>
    <row r="64" spans="2:43" x14ac:dyDescent="0.3">
      <c r="B64" s="17"/>
      <c r="D64" s="42"/>
      <c r="Z64" s="43"/>
      <c r="AC64" s="42"/>
      <c r="AO64" s="43"/>
      <c r="AQ64" s="18"/>
    </row>
    <row r="65" spans="2:43" x14ac:dyDescent="0.3">
      <c r="B65" s="17"/>
      <c r="D65" s="42"/>
      <c r="Z65" s="43"/>
      <c r="AC65" s="42"/>
      <c r="AO65" s="43"/>
      <c r="AQ65" s="18"/>
    </row>
    <row r="66" spans="2:43" x14ac:dyDescent="0.3">
      <c r="B66" s="17"/>
      <c r="D66" s="42"/>
      <c r="Z66" s="43"/>
      <c r="AC66" s="42"/>
      <c r="AO66" s="43"/>
      <c r="AQ66" s="18"/>
    </row>
    <row r="67" spans="2:43" x14ac:dyDescent="0.3">
      <c r="B67" s="17"/>
      <c r="D67" s="42"/>
      <c r="Z67" s="43"/>
      <c r="AC67" s="42"/>
      <c r="AO67" s="43"/>
      <c r="AQ67" s="18"/>
    </row>
    <row r="68" spans="2:43" x14ac:dyDescent="0.3">
      <c r="B68" s="17"/>
      <c r="D68" s="42"/>
      <c r="Z68" s="43"/>
      <c r="AC68" s="42"/>
      <c r="AO68" s="43"/>
      <c r="AQ68" s="18"/>
    </row>
    <row r="69" spans="2:43" s="1" customFormat="1" ht="15" x14ac:dyDescent="0.3">
      <c r="B69" s="26"/>
      <c r="D69" s="44" t="s">
        <v>50</v>
      </c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6" t="s">
        <v>51</v>
      </c>
      <c r="S69" s="45"/>
      <c r="T69" s="45"/>
      <c r="U69" s="45"/>
      <c r="V69" s="45"/>
      <c r="W69" s="45"/>
      <c r="X69" s="45"/>
      <c r="Y69" s="45"/>
      <c r="Z69" s="47"/>
      <c r="AC69" s="44" t="s">
        <v>50</v>
      </c>
      <c r="AD69" s="45"/>
      <c r="AE69" s="45"/>
      <c r="AF69" s="45"/>
      <c r="AG69" s="45"/>
      <c r="AH69" s="45"/>
      <c r="AI69" s="45"/>
      <c r="AJ69" s="45"/>
      <c r="AK69" s="45"/>
      <c r="AL69" s="45"/>
      <c r="AM69" s="46" t="s">
        <v>51</v>
      </c>
      <c r="AN69" s="45"/>
      <c r="AO69" s="47"/>
      <c r="AQ69" s="27"/>
    </row>
    <row r="70" spans="2:43" s="1" customFormat="1" ht="6.95" customHeight="1" x14ac:dyDescent="0.3">
      <c r="B70" s="26"/>
      <c r="AQ70" s="27"/>
    </row>
    <row r="71" spans="2:43" s="1" customFormat="1" ht="6.95" customHeight="1" x14ac:dyDescent="0.3"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50"/>
    </row>
    <row r="75" spans="2:43" s="1" customFormat="1" ht="6.95" customHeight="1" x14ac:dyDescent="0.3"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3"/>
    </row>
    <row r="76" spans="2:43" s="1" customFormat="1" ht="36.950000000000003" customHeight="1" x14ac:dyDescent="0.3">
      <c r="B76" s="26"/>
      <c r="C76" s="144" t="s">
        <v>54</v>
      </c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  <c r="Q76" s="152"/>
      <c r="R76" s="152"/>
      <c r="S76" s="152"/>
      <c r="T76" s="152"/>
      <c r="U76" s="152"/>
      <c r="V76" s="152"/>
      <c r="W76" s="152"/>
      <c r="X76" s="152"/>
      <c r="Y76" s="152"/>
      <c r="Z76" s="152"/>
      <c r="AA76" s="152"/>
      <c r="AB76" s="152"/>
      <c r="AC76" s="152"/>
      <c r="AD76" s="152"/>
      <c r="AE76" s="152"/>
      <c r="AF76" s="152"/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27"/>
    </row>
    <row r="77" spans="2:43" s="3" customFormat="1" ht="14.45" customHeight="1" x14ac:dyDescent="0.3">
      <c r="B77" s="54"/>
      <c r="C77" s="23" t="s">
        <v>13</v>
      </c>
      <c r="L77" s="3" t="str">
        <f>K5</f>
        <v>1593217</v>
      </c>
      <c r="AQ77" s="55"/>
    </row>
    <row r="78" spans="2:43" s="4" customFormat="1" ht="36.950000000000003" customHeight="1" x14ac:dyDescent="0.3">
      <c r="B78" s="56"/>
      <c r="C78" s="57" t="s">
        <v>15</v>
      </c>
      <c r="L78" s="153" t="str">
        <f>K6</f>
        <v>REK. VENKOVNÍ AREÁLOVÉ KANALIZACE SPOLEČENSKÉHO DOMU STŘELNICE</v>
      </c>
      <c r="M78" s="154"/>
      <c r="N78" s="154"/>
      <c r="O78" s="154"/>
      <c r="P78" s="154"/>
      <c r="Q78" s="154"/>
      <c r="R78" s="154"/>
      <c r="S78" s="154"/>
      <c r="T78" s="154"/>
      <c r="U78" s="154"/>
      <c r="V78" s="154"/>
      <c r="W78" s="154"/>
      <c r="X78" s="154"/>
      <c r="Y78" s="154"/>
      <c r="Z78" s="154"/>
      <c r="AA78" s="154"/>
      <c r="AB78" s="154"/>
      <c r="AC78" s="154"/>
      <c r="AD78" s="154"/>
      <c r="AE78" s="154"/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Q78" s="58"/>
    </row>
    <row r="79" spans="2:43" s="1" customFormat="1" ht="6.95" customHeight="1" x14ac:dyDescent="0.3">
      <c r="B79" s="26"/>
      <c r="AQ79" s="27"/>
    </row>
    <row r="80" spans="2:43" s="1" customFormat="1" ht="15" x14ac:dyDescent="0.3">
      <c r="B80" s="26"/>
      <c r="C80" s="23" t="s">
        <v>21</v>
      </c>
      <c r="L80" s="59" t="str">
        <f>IF(K8="","",K8)</f>
        <v xml:space="preserve"> </v>
      </c>
      <c r="AI80" s="23" t="s">
        <v>23</v>
      </c>
      <c r="AM80" s="60" t="str">
        <f>IF(AN8= "","",AN8)</f>
        <v>27. 11. 2018</v>
      </c>
      <c r="AQ80" s="27"/>
    </row>
    <row r="81" spans="1:76" s="1" customFormat="1" ht="6.95" customHeight="1" x14ac:dyDescent="0.3">
      <c r="B81" s="26"/>
      <c r="AQ81" s="27"/>
    </row>
    <row r="82" spans="1:76" s="1" customFormat="1" ht="15" x14ac:dyDescent="0.3">
      <c r="B82" s="26"/>
      <c r="C82" s="23" t="s">
        <v>27</v>
      </c>
      <c r="L82" s="3" t="str">
        <f>IF(E11= "","",E11)</f>
        <v xml:space="preserve"> </v>
      </c>
      <c r="AI82" s="23" t="s">
        <v>31</v>
      </c>
      <c r="AM82" s="155" t="str">
        <f>IF(E17="","",E17)</f>
        <v xml:space="preserve"> </v>
      </c>
      <c r="AN82" s="152"/>
      <c r="AO82" s="152"/>
      <c r="AP82" s="152"/>
      <c r="AQ82" s="27"/>
      <c r="AS82" s="160" t="s">
        <v>55</v>
      </c>
      <c r="AT82" s="161"/>
      <c r="AU82" s="40"/>
      <c r="AV82" s="40"/>
      <c r="AW82" s="40"/>
      <c r="AX82" s="40"/>
      <c r="AY82" s="40"/>
      <c r="AZ82" s="40"/>
      <c r="BA82" s="40"/>
      <c r="BB82" s="40"/>
      <c r="BC82" s="40"/>
      <c r="BD82" s="41"/>
    </row>
    <row r="83" spans="1:76" s="1" customFormat="1" ht="15" x14ac:dyDescent="0.3">
      <c r="B83" s="26"/>
      <c r="C83" s="23" t="s">
        <v>30</v>
      </c>
      <c r="L83" s="3" t="str">
        <f>IF(E14="","",E14)</f>
        <v xml:space="preserve"> </v>
      </c>
      <c r="AI83" s="23" t="s">
        <v>33</v>
      </c>
      <c r="AM83" s="155" t="str">
        <f>IF(E20="","",E20)</f>
        <v xml:space="preserve"> </v>
      </c>
      <c r="AN83" s="152"/>
      <c r="AO83" s="152"/>
      <c r="AP83" s="152"/>
      <c r="AQ83" s="27"/>
      <c r="AS83" s="162"/>
      <c r="AT83" s="152"/>
      <c r="BD83" s="61"/>
    </row>
    <row r="84" spans="1:76" s="1" customFormat="1" ht="10.9" customHeight="1" x14ac:dyDescent="0.3">
      <c r="B84" s="26"/>
      <c r="AQ84" s="27"/>
      <c r="AS84" s="162"/>
      <c r="AT84" s="152"/>
      <c r="BD84" s="61"/>
    </row>
    <row r="85" spans="1:76" s="1" customFormat="1" ht="29.25" customHeight="1" x14ac:dyDescent="0.3">
      <c r="B85" s="26"/>
      <c r="C85" s="163" t="s">
        <v>56</v>
      </c>
      <c r="D85" s="164"/>
      <c r="E85" s="164"/>
      <c r="F85" s="164"/>
      <c r="G85" s="164"/>
      <c r="H85" s="62"/>
      <c r="I85" s="165" t="s">
        <v>57</v>
      </c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5" t="s">
        <v>58</v>
      </c>
      <c r="AH85" s="164"/>
      <c r="AI85" s="164"/>
      <c r="AJ85" s="164"/>
      <c r="AK85" s="164"/>
      <c r="AL85" s="164"/>
      <c r="AM85" s="164"/>
      <c r="AN85" s="165" t="s">
        <v>59</v>
      </c>
      <c r="AO85" s="164"/>
      <c r="AP85" s="166"/>
      <c r="AQ85" s="27"/>
      <c r="AS85" s="63" t="s">
        <v>60</v>
      </c>
      <c r="AT85" s="64" t="s">
        <v>61</v>
      </c>
      <c r="AU85" s="64" t="s">
        <v>62</v>
      </c>
      <c r="AV85" s="64" t="s">
        <v>63</v>
      </c>
      <c r="AW85" s="64" t="s">
        <v>64</v>
      </c>
      <c r="AX85" s="64" t="s">
        <v>65</v>
      </c>
      <c r="AY85" s="64" t="s">
        <v>66</v>
      </c>
      <c r="AZ85" s="64" t="s">
        <v>67</v>
      </c>
      <c r="BA85" s="64" t="s">
        <v>68</v>
      </c>
      <c r="BB85" s="64" t="s">
        <v>69</v>
      </c>
      <c r="BC85" s="64" t="s">
        <v>70</v>
      </c>
      <c r="BD85" s="65" t="s">
        <v>71</v>
      </c>
    </row>
    <row r="86" spans="1:76" s="1" customFormat="1" ht="10.9" customHeight="1" x14ac:dyDescent="0.3">
      <c r="B86" s="26"/>
      <c r="AQ86" s="27"/>
      <c r="AS86" s="66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1"/>
    </row>
    <row r="87" spans="1:76" s="4" customFormat="1" ht="32.450000000000003" customHeight="1" x14ac:dyDescent="0.3">
      <c r="B87" s="56"/>
      <c r="C87" s="67" t="s">
        <v>72</v>
      </c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158">
        <f>ROUND(AG88,2)</f>
        <v>0</v>
      </c>
      <c r="AH87" s="158"/>
      <c r="AI87" s="158"/>
      <c r="AJ87" s="158"/>
      <c r="AK87" s="158"/>
      <c r="AL87" s="158"/>
      <c r="AM87" s="158"/>
      <c r="AN87" s="159">
        <f>SUM(AG87,AT87)</f>
        <v>0</v>
      </c>
      <c r="AO87" s="159"/>
      <c r="AP87" s="159"/>
      <c r="AQ87" s="58"/>
      <c r="AS87" s="69">
        <f>ROUND(AS88,2)</f>
        <v>0</v>
      </c>
      <c r="AT87" s="70">
        <f>ROUND(SUM(AV87:AW87),2)</f>
        <v>0</v>
      </c>
      <c r="AU87" s="71">
        <f>ROUND(AU88,5)</f>
        <v>18.634</v>
      </c>
      <c r="AV87" s="70">
        <f>ROUND(AZ87*L31,2)</f>
        <v>0</v>
      </c>
      <c r="AW87" s="70">
        <f>ROUND(BA87*L32,2)</f>
        <v>0</v>
      </c>
      <c r="AX87" s="70">
        <f>ROUND(BB87*L31,2)</f>
        <v>0</v>
      </c>
      <c r="AY87" s="70">
        <f>ROUND(BC87*L32,2)</f>
        <v>0</v>
      </c>
      <c r="AZ87" s="70">
        <f>ROUND(AZ88,2)</f>
        <v>0</v>
      </c>
      <c r="BA87" s="70">
        <f>ROUND(BA88,2)</f>
        <v>0</v>
      </c>
      <c r="BB87" s="70">
        <f>ROUND(BB88,2)</f>
        <v>0</v>
      </c>
      <c r="BC87" s="70">
        <f>ROUND(BC88,2)</f>
        <v>0</v>
      </c>
      <c r="BD87" s="72">
        <f>ROUND(BD88,2)</f>
        <v>0</v>
      </c>
      <c r="BS87" s="57" t="s">
        <v>73</v>
      </c>
      <c r="BT87" s="57" t="s">
        <v>74</v>
      </c>
      <c r="BU87" s="73" t="s">
        <v>75</v>
      </c>
      <c r="BV87" s="57" t="s">
        <v>76</v>
      </c>
      <c r="BW87" s="57" t="s">
        <v>77</v>
      </c>
      <c r="BX87" s="57" t="s">
        <v>78</v>
      </c>
    </row>
    <row r="88" spans="1:76" s="5" customFormat="1" ht="37.5" customHeight="1" x14ac:dyDescent="0.3">
      <c r="A88" s="135" t="s">
        <v>161</v>
      </c>
      <c r="B88" s="74"/>
      <c r="C88" s="75"/>
      <c r="D88" s="156" t="s">
        <v>79</v>
      </c>
      <c r="E88" s="157"/>
      <c r="F88" s="157"/>
      <c r="G88" s="157"/>
      <c r="H88" s="157"/>
      <c r="I88" s="76"/>
      <c r="J88" s="156" t="s">
        <v>80</v>
      </c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  <c r="AF88" s="157"/>
      <c r="AG88" s="169">
        <f>'1593217-1 - Suterén - el....'!M28</f>
        <v>0</v>
      </c>
      <c r="AH88" s="157"/>
      <c r="AI88" s="157"/>
      <c r="AJ88" s="157"/>
      <c r="AK88" s="157"/>
      <c r="AL88" s="157"/>
      <c r="AM88" s="157"/>
      <c r="AN88" s="169">
        <f>SUM(AG88,AT88)</f>
        <v>0</v>
      </c>
      <c r="AO88" s="157"/>
      <c r="AP88" s="157"/>
      <c r="AQ88" s="77"/>
      <c r="AS88" s="78">
        <f>'1593217-1 - Suterén - el....'!M26</f>
        <v>0</v>
      </c>
      <c r="AT88" s="79">
        <f>ROUND(SUM(AV88:AW88),2)</f>
        <v>0</v>
      </c>
      <c r="AU88" s="80">
        <f>'1593217-1 - Suterén - el....'!W113</f>
        <v>18.634</v>
      </c>
      <c r="AV88" s="79">
        <f>'1593217-1 - Suterén - el....'!M30</f>
        <v>0</v>
      </c>
      <c r="AW88" s="79">
        <f>'1593217-1 - Suterén - el....'!M31</f>
        <v>0</v>
      </c>
      <c r="AX88" s="79">
        <f>'1593217-1 - Suterén - el....'!M32</f>
        <v>0</v>
      </c>
      <c r="AY88" s="79">
        <f>'1593217-1 - Suterén - el....'!M33</f>
        <v>0</v>
      </c>
      <c r="AZ88" s="79">
        <f>'1593217-1 - Suterén - el....'!H30</f>
        <v>0</v>
      </c>
      <c r="BA88" s="79">
        <f>'1593217-1 - Suterén - el....'!H31</f>
        <v>0</v>
      </c>
      <c r="BB88" s="79">
        <f>'1593217-1 - Suterén - el....'!H32</f>
        <v>0</v>
      </c>
      <c r="BC88" s="79">
        <f>'1593217-1 - Suterén - el....'!H33</f>
        <v>0</v>
      </c>
      <c r="BD88" s="81">
        <f>'1593217-1 - Suterén - el....'!H34</f>
        <v>0</v>
      </c>
      <c r="BT88" s="82" t="s">
        <v>20</v>
      </c>
      <c r="BV88" s="82" t="s">
        <v>76</v>
      </c>
      <c r="BW88" s="82" t="s">
        <v>81</v>
      </c>
      <c r="BX88" s="82" t="s">
        <v>77</v>
      </c>
    </row>
    <row r="89" spans="1:76" x14ac:dyDescent="0.3">
      <c r="B89" s="17"/>
      <c r="AQ89" s="18"/>
    </row>
    <row r="90" spans="1:76" s="1" customFormat="1" ht="30" customHeight="1" x14ac:dyDescent="0.3">
      <c r="B90" s="26"/>
      <c r="C90" s="67" t="s">
        <v>82</v>
      </c>
      <c r="AG90" s="159">
        <v>0</v>
      </c>
      <c r="AH90" s="152"/>
      <c r="AI90" s="152"/>
      <c r="AJ90" s="152"/>
      <c r="AK90" s="152"/>
      <c r="AL90" s="152"/>
      <c r="AM90" s="152"/>
      <c r="AN90" s="159">
        <v>0</v>
      </c>
      <c r="AO90" s="152"/>
      <c r="AP90" s="152"/>
      <c r="AQ90" s="27"/>
      <c r="AS90" s="63" t="s">
        <v>83</v>
      </c>
      <c r="AT90" s="64" t="s">
        <v>84</v>
      </c>
      <c r="AU90" s="64" t="s">
        <v>38</v>
      </c>
      <c r="AV90" s="65" t="s">
        <v>61</v>
      </c>
    </row>
    <row r="91" spans="1:76" s="1" customFormat="1" ht="10.9" customHeight="1" x14ac:dyDescent="0.3">
      <c r="B91" s="26"/>
      <c r="AQ91" s="27"/>
      <c r="AS91" s="83"/>
      <c r="AT91" s="45"/>
      <c r="AU91" s="45"/>
      <c r="AV91" s="47"/>
    </row>
    <row r="92" spans="1:76" s="1" customFormat="1" ht="30" customHeight="1" x14ac:dyDescent="0.3">
      <c r="B92" s="26"/>
      <c r="C92" s="84" t="s">
        <v>85</v>
      </c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167">
        <f>ROUND(AG87+AG90,2)</f>
        <v>0</v>
      </c>
      <c r="AH92" s="167"/>
      <c r="AI92" s="167"/>
      <c r="AJ92" s="167"/>
      <c r="AK92" s="167"/>
      <c r="AL92" s="167"/>
      <c r="AM92" s="167"/>
      <c r="AN92" s="167">
        <f>AN87+AN90</f>
        <v>0</v>
      </c>
      <c r="AO92" s="167"/>
      <c r="AP92" s="167"/>
      <c r="AQ92" s="27"/>
    </row>
    <row r="93" spans="1:76" s="1" customFormat="1" ht="6.95" customHeight="1" x14ac:dyDescent="0.3"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50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tooltip="Souhrnný list stavby" display="1) Souhrnný list stavby" xr:uid="{457CCB0A-FDBD-4401-A876-90A45625CAC9}"/>
    <hyperlink ref="W1:AF1" location="C87" tooltip="Rekapitulace objektů" display="2) Rekapitulace objektů" xr:uid="{DC50E8FB-5D94-466C-9B31-D0BBC091D283}"/>
    <hyperlink ref="A88" location="'1593217-1 - Suterén - el....'!C2" tooltip="1593217-1 - Suterén - el...." display="/" xr:uid="{04CDCC41-FC86-4E45-852D-46C7EEAB88C2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130"/>
  <sheetViews>
    <sheetView showGridLines="0" tabSelected="1" workbookViewId="0">
      <pane ySplit="1" topLeftCell="A89" activePane="bottomLeft" state="frozen"/>
      <selection pane="bottomLeft" activeCell="AE123" sqref="AE12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6.95" customHeight="1" x14ac:dyDescent="0.3">
      <c r="B1" s="14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6"/>
      <c r="AT1" s="13" t="s">
        <v>86</v>
      </c>
    </row>
    <row r="2" spans="2:46" ht="36.950000000000003" customHeight="1" x14ac:dyDescent="0.3">
      <c r="B2" s="17"/>
      <c r="C2" s="144" t="s">
        <v>164</v>
      </c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8"/>
      <c r="T2" s="19" t="s">
        <v>11</v>
      </c>
      <c r="AT2" s="13" t="s">
        <v>4</v>
      </c>
    </row>
    <row r="3" spans="2:46" ht="6.95" customHeight="1" x14ac:dyDescent="0.3">
      <c r="B3" s="17"/>
      <c r="R3" s="18"/>
    </row>
    <row r="4" spans="2:46" ht="25.35" customHeight="1" x14ac:dyDescent="0.3">
      <c r="B4" s="17"/>
      <c r="D4" s="23" t="s">
        <v>15</v>
      </c>
      <c r="F4" s="173" t="str">
        <f>'Rekapitulace stavby'!K6</f>
        <v>REK. VENKOVNÍ AREÁLOVÉ KANALIZACE SPOLEČENSKÉHO DOMU STŘELNICE</v>
      </c>
      <c r="G4" s="143"/>
      <c r="H4" s="143"/>
      <c r="I4" s="143"/>
      <c r="J4" s="143"/>
      <c r="K4" s="143"/>
      <c r="L4" s="143"/>
      <c r="M4" s="143"/>
      <c r="N4" s="143"/>
      <c r="O4" s="143"/>
      <c r="P4" s="143"/>
      <c r="R4" s="18"/>
    </row>
    <row r="5" spans="2:46" s="1" customFormat="1" ht="32.85" customHeight="1" x14ac:dyDescent="0.3">
      <c r="B5" s="26"/>
      <c r="D5" s="22" t="s">
        <v>87</v>
      </c>
      <c r="F5" s="146" t="s">
        <v>88</v>
      </c>
      <c r="G5" s="152"/>
      <c r="H5" s="152"/>
      <c r="I5" s="152"/>
      <c r="J5" s="152"/>
      <c r="K5" s="152"/>
      <c r="L5" s="152"/>
      <c r="M5" s="152"/>
      <c r="N5" s="152"/>
      <c r="O5" s="152"/>
      <c r="P5" s="152"/>
      <c r="R5" s="27"/>
    </row>
    <row r="6" spans="2:46" s="1" customFormat="1" ht="14.45" customHeight="1" x14ac:dyDescent="0.3">
      <c r="B6" s="26"/>
      <c r="D6" s="23" t="s">
        <v>18</v>
      </c>
      <c r="F6" s="21" t="s">
        <v>3</v>
      </c>
      <c r="M6" s="23" t="s">
        <v>19</v>
      </c>
      <c r="O6" s="21" t="s">
        <v>3</v>
      </c>
      <c r="R6" s="27"/>
    </row>
    <row r="7" spans="2:46" s="1" customFormat="1" ht="14.45" customHeight="1" x14ac:dyDescent="0.3">
      <c r="B7" s="26"/>
      <c r="D7" s="23" t="s">
        <v>21</v>
      </c>
      <c r="F7" s="21" t="s">
        <v>22</v>
      </c>
      <c r="M7" s="23" t="s">
        <v>23</v>
      </c>
      <c r="O7" s="174" t="str">
        <f>'Rekapitulace stavby'!AN8</f>
        <v>27. 11. 2018</v>
      </c>
      <c r="P7" s="152"/>
      <c r="R7" s="27"/>
    </row>
    <row r="8" spans="2:46" s="1" customFormat="1" ht="10.9" customHeight="1" x14ac:dyDescent="0.3">
      <c r="B8" s="26"/>
      <c r="R8" s="27"/>
    </row>
    <row r="9" spans="2:46" s="1" customFormat="1" ht="14.45" customHeight="1" x14ac:dyDescent="0.3">
      <c r="B9" s="26"/>
      <c r="D9" s="23" t="s">
        <v>27</v>
      </c>
      <c r="M9" s="23" t="s">
        <v>28</v>
      </c>
      <c r="O9" s="145" t="str">
        <f>IF('Rekapitulace stavby'!AN10="","",'Rekapitulace stavby'!AN10)</f>
        <v/>
      </c>
      <c r="P9" s="152"/>
      <c r="R9" s="27"/>
    </row>
    <row r="10" spans="2:46" s="1" customFormat="1" ht="18" customHeight="1" x14ac:dyDescent="0.3">
      <c r="B10" s="26"/>
      <c r="E10" s="21" t="str">
        <f>IF('Rekapitulace stavby'!E11="","",'Rekapitulace stavby'!E11)</f>
        <v xml:space="preserve"> </v>
      </c>
      <c r="M10" s="23" t="s">
        <v>29</v>
      </c>
      <c r="O10" s="145" t="str">
        <f>IF('Rekapitulace stavby'!AN11="","",'Rekapitulace stavby'!AN11)</f>
        <v/>
      </c>
      <c r="P10" s="152"/>
      <c r="R10" s="27"/>
    </row>
    <row r="11" spans="2:46" s="1" customFormat="1" ht="6.95" customHeight="1" x14ac:dyDescent="0.3">
      <c r="B11" s="26"/>
      <c r="R11" s="27"/>
    </row>
    <row r="12" spans="2:46" s="1" customFormat="1" ht="14.45" customHeight="1" x14ac:dyDescent="0.3">
      <c r="B12" s="26"/>
      <c r="D12" s="23" t="s">
        <v>30</v>
      </c>
      <c r="M12" s="23" t="s">
        <v>28</v>
      </c>
      <c r="O12" s="145" t="str">
        <f>IF('Rekapitulace stavby'!AN13="","",'Rekapitulace stavby'!AN13)</f>
        <v/>
      </c>
      <c r="P12" s="152"/>
      <c r="R12" s="27"/>
    </row>
    <row r="13" spans="2:46" s="1" customFormat="1" ht="18" customHeight="1" x14ac:dyDescent="0.3">
      <c r="B13" s="26"/>
      <c r="E13" s="21" t="str">
        <f>IF('Rekapitulace stavby'!E14="","",'Rekapitulace stavby'!E14)</f>
        <v xml:space="preserve"> </v>
      </c>
      <c r="M13" s="23" t="s">
        <v>29</v>
      </c>
      <c r="O13" s="145" t="str">
        <f>IF('Rekapitulace stavby'!AN14="","",'Rekapitulace stavby'!AN14)</f>
        <v/>
      </c>
      <c r="P13" s="152"/>
      <c r="R13" s="27"/>
    </row>
    <row r="14" spans="2:46" s="1" customFormat="1" ht="6.95" customHeight="1" x14ac:dyDescent="0.3">
      <c r="B14" s="26"/>
      <c r="R14" s="27"/>
    </row>
    <row r="15" spans="2:46" s="1" customFormat="1" ht="14.45" customHeight="1" x14ac:dyDescent="0.3">
      <c r="B15" s="26"/>
      <c r="D15" s="23" t="s">
        <v>31</v>
      </c>
      <c r="M15" s="23" t="s">
        <v>28</v>
      </c>
      <c r="O15" s="145" t="str">
        <f>IF('Rekapitulace stavby'!AN16="","",'Rekapitulace stavby'!AN16)</f>
        <v/>
      </c>
      <c r="P15" s="152"/>
      <c r="R15" s="27"/>
    </row>
    <row r="16" spans="2:46" s="1" customFormat="1" ht="18" customHeight="1" x14ac:dyDescent="0.3">
      <c r="B16" s="26"/>
      <c r="E16" s="21" t="str">
        <f>IF('Rekapitulace stavby'!E17="","",'Rekapitulace stavby'!E17)</f>
        <v xml:space="preserve"> </v>
      </c>
      <c r="M16" s="23" t="s">
        <v>29</v>
      </c>
      <c r="O16" s="145" t="str">
        <f>IF('Rekapitulace stavby'!AN17="","",'Rekapitulace stavby'!AN17)</f>
        <v/>
      </c>
      <c r="P16" s="152"/>
      <c r="R16" s="27"/>
    </row>
    <row r="17" spans="2:18" s="1" customFormat="1" ht="6.95" customHeight="1" x14ac:dyDescent="0.3">
      <c r="B17" s="26"/>
      <c r="R17" s="27"/>
    </row>
    <row r="18" spans="2:18" s="1" customFormat="1" ht="14.45" customHeight="1" x14ac:dyDescent="0.3">
      <c r="B18" s="26"/>
      <c r="D18" s="23" t="s">
        <v>33</v>
      </c>
      <c r="M18" s="23" t="s">
        <v>28</v>
      </c>
      <c r="O18" s="145" t="str">
        <f>IF('Rekapitulace stavby'!AN19="","",'Rekapitulace stavby'!AN19)</f>
        <v/>
      </c>
      <c r="P18" s="152"/>
      <c r="R18" s="27"/>
    </row>
    <row r="19" spans="2:18" s="1" customFormat="1" ht="18" customHeight="1" x14ac:dyDescent="0.3">
      <c r="B19" s="26"/>
      <c r="E19" s="21" t="str">
        <f>IF('Rekapitulace stavby'!E20="","",'Rekapitulace stavby'!E20)</f>
        <v xml:space="preserve"> </v>
      </c>
      <c r="M19" s="23" t="s">
        <v>29</v>
      </c>
      <c r="O19" s="145" t="str">
        <f>IF('Rekapitulace stavby'!AN20="","",'Rekapitulace stavby'!AN20)</f>
        <v/>
      </c>
      <c r="P19" s="152"/>
      <c r="R19" s="27"/>
    </row>
    <row r="20" spans="2:18" s="1" customFormat="1" ht="6.95" customHeight="1" x14ac:dyDescent="0.3">
      <c r="B20" s="26"/>
      <c r="R20" s="27"/>
    </row>
    <row r="21" spans="2:18" s="1" customFormat="1" ht="14.45" customHeight="1" x14ac:dyDescent="0.3">
      <c r="B21" s="26"/>
      <c r="D21" s="23" t="s">
        <v>34</v>
      </c>
      <c r="R21" s="27"/>
    </row>
    <row r="22" spans="2:18" s="1" customFormat="1" ht="22.5" customHeight="1" x14ac:dyDescent="0.3">
      <c r="B22" s="26"/>
      <c r="E22" s="147" t="s">
        <v>3</v>
      </c>
      <c r="F22" s="152"/>
      <c r="G22" s="152"/>
      <c r="H22" s="152"/>
      <c r="I22" s="152"/>
      <c r="J22" s="152"/>
      <c r="K22" s="152"/>
      <c r="L22" s="152"/>
      <c r="R22" s="27"/>
    </row>
    <row r="23" spans="2:18" s="1" customFormat="1" ht="6.95" customHeight="1" x14ac:dyDescent="0.3">
      <c r="B23" s="26"/>
      <c r="R23" s="27"/>
    </row>
    <row r="24" spans="2:18" s="1" customFormat="1" ht="6.95" customHeight="1" x14ac:dyDescent="0.3">
      <c r="B24" s="26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R24" s="27"/>
    </row>
    <row r="25" spans="2:18" s="1" customFormat="1" ht="14.45" customHeight="1" x14ac:dyDescent="0.3">
      <c r="B25" s="26"/>
      <c r="D25" s="86" t="s">
        <v>89</v>
      </c>
      <c r="M25" s="170">
        <f>N86</f>
        <v>0</v>
      </c>
      <c r="N25" s="152"/>
      <c r="O25" s="152"/>
      <c r="P25" s="152"/>
      <c r="R25" s="27"/>
    </row>
    <row r="26" spans="2:18" s="1" customFormat="1" ht="14.45" customHeight="1" x14ac:dyDescent="0.3">
      <c r="B26" s="26"/>
      <c r="D26" s="25" t="s">
        <v>90</v>
      </c>
      <c r="M26" s="170">
        <f>N94</f>
        <v>0</v>
      </c>
      <c r="N26" s="152"/>
      <c r="O26" s="152"/>
      <c r="P26" s="152"/>
      <c r="R26" s="27"/>
    </row>
    <row r="27" spans="2:18" s="1" customFormat="1" ht="6.95" customHeight="1" x14ac:dyDescent="0.3">
      <c r="B27" s="26"/>
      <c r="R27" s="27"/>
    </row>
    <row r="28" spans="2:18" s="1" customFormat="1" ht="25.35" customHeight="1" x14ac:dyDescent="0.3">
      <c r="B28" s="26"/>
      <c r="D28" s="87" t="s">
        <v>37</v>
      </c>
      <c r="M28" s="175">
        <f>ROUND(M25+M26,2)</f>
        <v>0</v>
      </c>
      <c r="N28" s="152"/>
      <c r="O28" s="152"/>
      <c r="P28" s="152"/>
      <c r="R28" s="27"/>
    </row>
    <row r="29" spans="2:18" s="1" customFormat="1" ht="6.95" customHeight="1" x14ac:dyDescent="0.3">
      <c r="B29" s="26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R29" s="27"/>
    </row>
    <row r="30" spans="2:18" s="1" customFormat="1" ht="14.45" customHeight="1" x14ac:dyDescent="0.3">
      <c r="B30" s="26"/>
      <c r="D30" s="31" t="s">
        <v>38</v>
      </c>
      <c r="E30" s="31" t="s">
        <v>39</v>
      </c>
      <c r="F30" s="32">
        <v>0.21</v>
      </c>
      <c r="G30" s="88" t="s">
        <v>40</v>
      </c>
      <c r="H30" s="176">
        <f>ROUND((SUM(BE94:BE95)+SUM(BE113:BE129)), 2)</f>
        <v>0</v>
      </c>
      <c r="I30" s="152"/>
      <c r="J30" s="152"/>
      <c r="M30" s="176">
        <f>ROUND(ROUND((SUM(BE94:BE95)+SUM(BE113:BE129)), 2)*F30, 2)</f>
        <v>0</v>
      </c>
      <c r="N30" s="152"/>
      <c r="O30" s="152"/>
      <c r="P30" s="152"/>
      <c r="R30" s="27"/>
    </row>
    <row r="31" spans="2:18" s="1" customFormat="1" ht="14.45" customHeight="1" x14ac:dyDescent="0.3">
      <c r="B31" s="26"/>
      <c r="E31" s="31" t="s">
        <v>41</v>
      </c>
      <c r="F31" s="32">
        <v>0.15</v>
      </c>
      <c r="G31" s="88" t="s">
        <v>40</v>
      </c>
      <c r="H31" s="176">
        <f>ROUND((SUM(BF94:BF95)+SUM(BF113:BF129)), 2)</f>
        <v>0</v>
      </c>
      <c r="I31" s="152"/>
      <c r="J31" s="152"/>
      <c r="M31" s="176">
        <f>ROUND(ROUND((SUM(BF94:BF95)+SUM(BF113:BF129)), 2)*F31, 2)</f>
        <v>0</v>
      </c>
      <c r="N31" s="152"/>
      <c r="O31" s="152"/>
      <c r="P31" s="152"/>
      <c r="R31" s="27"/>
    </row>
    <row r="32" spans="2:18" s="1" customFormat="1" ht="14.45" hidden="1" customHeight="1" x14ac:dyDescent="0.3">
      <c r="B32" s="26"/>
      <c r="E32" s="31" t="s">
        <v>42</v>
      </c>
      <c r="F32" s="32">
        <v>0.21</v>
      </c>
      <c r="G32" s="88" t="s">
        <v>40</v>
      </c>
      <c r="H32" s="176">
        <f>ROUND((SUM(BG94:BG95)+SUM(BG113:BG129)), 2)</f>
        <v>0</v>
      </c>
      <c r="I32" s="152"/>
      <c r="J32" s="152"/>
      <c r="M32" s="176">
        <v>0</v>
      </c>
      <c r="N32" s="152"/>
      <c r="O32" s="152"/>
      <c r="P32" s="152"/>
      <c r="R32" s="27"/>
    </row>
    <row r="33" spans="2:18" s="1" customFormat="1" ht="14.45" hidden="1" customHeight="1" x14ac:dyDescent="0.3">
      <c r="B33" s="26"/>
      <c r="E33" s="31" t="s">
        <v>43</v>
      </c>
      <c r="F33" s="32">
        <v>0.15</v>
      </c>
      <c r="G33" s="88" t="s">
        <v>40</v>
      </c>
      <c r="H33" s="176">
        <f>ROUND((SUM(BH94:BH95)+SUM(BH113:BH129)), 2)</f>
        <v>0</v>
      </c>
      <c r="I33" s="152"/>
      <c r="J33" s="152"/>
      <c r="M33" s="176">
        <v>0</v>
      </c>
      <c r="N33" s="152"/>
      <c r="O33" s="152"/>
      <c r="P33" s="152"/>
      <c r="R33" s="27"/>
    </row>
    <row r="34" spans="2:18" s="1" customFormat="1" ht="14.45" hidden="1" customHeight="1" x14ac:dyDescent="0.3">
      <c r="B34" s="26"/>
      <c r="E34" s="31" t="s">
        <v>44</v>
      </c>
      <c r="F34" s="32">
        <v>0</v>
      </c>
      <c r="G34" s="88" t="s">
        <v>40</v>
      </c>
      <c r="H34" s="176">
        <f>ROUND((SUM(BI94:BI95)+SUM(BI113:BI129)), 2)</f>
        <v>0</v>
      </c>
      <c r="I34" s="152"/>
      <c r="J34" s="152"/>
      <c r="M34" s="176">
        <v>0</v>
      </c>
      <c r="N34" s="152"/>
      <c r="O34" s="152"/>
      <c r="P34" s="152"/>
      <c r="R34" s="27"/>
    </row>
    <row r="35" spans="2:18" s="1" customFormat="1" ht="6.95" customHeight="1" x14ac:dyDescent="0.3">
      <c r="B35" s="26"/>
      <c r="R35" s="27"/>
    </row>
    <row r="36" spans="2:18" s="1" customFormat="1" ht="25.35" customHeight="1" x14ac:dyDescent="0.3">
      <c r="B36" s="26"/>
      <c r="C36" s="85"/>
      <c r="D36" s="89" t="s">
        <v>45</v>
      </c>
      <c r="E36" s="62"/>
      <c r="F36" s="62"/>
      <c r="G36" s="90" t="s">
        <v>46</v>
      </c>
      <c r="H36" s="91" t="s">
        <v>47</v>
      </c>
      <c r="I36" s="62"/>
      <c r="J36" s="62"/>
      <c r="K36" s="62"/>
      <c r="L36" s="177">
        <f>SUM(M28:M34)</f>
        <v>0</v>
      </c>
      <c r="M36" s="164"/>
      <c r="N36" s="164"/>
      <c r="O36" s="164"/>
      <c r="P36" s="166"/>
      <c r="Q36" s="85"/>
      <c r="R36" s="27"/>
    </row>
    <row r="37" spans="2:18" s="1" customFormat="1" ht="14.45" customHeight="1" x14ac:dyDescent="0.3">
      <c r="B37" s="26"/>
      <c r="R37" s="27"/>
    </row>
    <row r="38" spans="2:18" s="1" customFormat="1" ht="14.45" customHeight="1" x14ac:dyDescent="0.3">
      <c r="B38" s="26"/>
      <c r="R38" s="27"/>
    </row>
    <row r="39" spans="2:18" x14ac:dyDescent="0.3">
      <c r="B39" s="17"/>
      <c r="R39" s="18"/>
    </row>
    <row r="40" spans="2:18" x14ac:dyDescent="0.3">
      <c r="B40" s="17"/>
      <c r="R40" s="18"/>
    </row>
    <row r="41" spans="2:18" x14ac:dyDescent="0.3">
      <c r="B41" s="17"/>
      <c r="R41" s="18"/>
    </row>
    <row r="42" spans="2:18" x14ac:dyDescent="0.3">
      <c r="B42" s="17"/>
      <c r="R42" s="18"/>
    </row>
    <row r="43" spans="2:18" x14ac:dyDescent="0.3">
      <c r="B43" s="17"/>
      <c r="R43" s="18"/>
    </row>
    <row r="44" spans="2:18" x14ac:dyDescent="0.3">
      <c r="B44" s="17"/>
      <c r="R44" s="18"/>
    </row>
    <row r="45" spans="2:18" x14ac:dyDescent="0.3">
      <c r="B45" s="17"/>
      <c r="R45" s="18"/>
    </row>
    <row r="46" spans="2:18" x14ac:dyDescent="0.3">
      <c r="B46" s="17"/>
      <c r="R46" s="18"/>
    </row>
    <row r="47" spans="2:18" x14ac:dyDescent="0.3">
      <c r="B47" s="17"/>
      <c r="R47" s="18"/>
    </row>
    <row r="48" spans="2:18" s="1" customFormat="1" ht="15" x14ac:dyDescent="0.3">
      <c r="B48" s="26"/>
      <c r="D48" s="39" t="s">
        <v>48</v>
      </c>
      <c r="E48" s="40"/>
      <c r="F48" s="40"/>
      <c r="G48" s="40"/>
      <c r="H48" s="41"/>
      <c r="J48" s="39" t="s">
        <v>49</v>
      </c>
      <c r="K48" s="40"/>
      <c r="L48" s="40"/>
      <c r="M48" s="40"/>
      <c r="N48" s="40"/>
      <c r="O48" s="40"/>
      <c r="P48" s="41"/>
      <c r="R48" s="27"/>
    </row>
    <row r="49" spans="2:18" x14ac:dyDescent="0.3">
      <c r="B49" s="17"/>
      <c r="D49" s="42" t="s">
        <v>162</v>
      </c>
      <c r="H49" s="43"/>
      <c r="J49" s="42"/>
      <c r="P49" s="43"/>
      <c r="R49" s="18"/>
    </row>
    <row r="50" spans="2:18" x14ac:dyDescent="0.3">
      <c r="B50" s="17"/>
      <c r="D50" s="42" t="s">
        <v>163</v>
      </c>
      <c r="H50" s="43"/>
      <c r="J50" s="42"/>
      <c r="P50" s="43"/>
      <c r="R50" s="18"/>
    </row>
    <row r="51" spans="2:18" x14ac:dyDescent="0.3">
      <c r="B51" s="17"/>
      <c r="D51" s="42"/>
      <c r="H51" s="43"/>
      <c r="J51" s="42"/>
      <c r="P51" s="43"/>
      <c r="R51" s="18"/>
    </row>
    <row r="52" spans="2:18" x14ac:dyDescent="0.3">
      <c r="B52" s="17"/>
      <c r="D52" s="42"/>
      <c r="H52" s="43"/>
      <c r="J52" s="42"/>
      <c r="P52" s="43"/>
      <c r="R52" s="18"/>
    </row>
    <row r="53" spans="2:18" x14ac:dyDescent="0.3">
      <c r="B53" s="17"/>
      <c r="D53" s="42"/>
      <c r="H53" s="43"/>
      <c r="J53" s="42"/>
      <c r="P53" s="43"/>
      <c r="R53" s="18"/>
    </row>
    <row r="54" spans="2:18" x14ac:dyDescent="0.3">
      <c r="B54" s="17"/>
      <c r="D54" s="42"/>
      <c r="H54" s="43"/>
      <c r="J54" s="42"/>
      <c r="P54" s="43"/>
      <c r="R54" s="18"/>
    </row>
    <row r="55" spans="2:18" x14ac:dyDescent="0.3">
      <c r="B55" s="17"/>
      <c r="D55" s="42"/>
      <c r="H55" s="43"/>
      <c r="J55" s="42"/>
      <c r="P55" s="43"/>
      <c r="R55" s="18"/>
    </row>
    <row r="56" spans="2:18" x14ac:dyDescent="0.3">
      <c r="B56" s="17"/>
      <c r="D56" s="42"/>
      <c r="H56" s="43"/>
      <c r="J56" s="42"/>
      <c r="P56" s="43"/>
      <c r="R56" s="18"/>
    </row>
    <row r="57" spans="2:18" s="1" customFormat="1" ht="15" x14ac:dyDescent="0.3">
      <c r="B57" s="26"/>
      <c r="D57" s="44" t="s">
        <v>50</v>
      </c>
      <c r="E57" s="45"/>
      <c r="F57" s="45"/>
      <c r="G57" s="46" t="s">
        <v>51</v>
      </c>
      <c r="H57" s="47"/>
      <c r="J57" s="44" t="s">
        <v>50</v>
      </c>
      <c r="K57" s="45"/>
      <c r="L57" s="45"/>
      <c r="M57" s="45"/>
      <c r="N57" s="46" t="s">
        <v>51</v>
      </c>
      <c r="O57" s="45"/>
      <c r="P57" s="47"/>
      <c r="R57" s="27"/>
    </row>
    <row r="58" spans="2:18" x14ac:dyDescent="0.3">
      <c r="B58" s="17"/>
      <c r="R58" s="18"/>
    </row>
    <row r="59" spans="2:18" s="1" customFormat="1" ht="15" x14ac:dyDescent="0.3">
      <c r="B59" s="26"/>
      <c r="D59" s="39" t="s">
        <v>52</v>
      </c>
      <c r="E59" s="40"/>
      <c r="F59" s="40"/>
      <c r="G59" s="40"/>
      <c r="H59" s="41"/>
      <c r="J59" s="39" t="s">
        <v>53</v>
      </c>
      <c r="K59" s="40"/>
      <c r="L59" s="40"/>
      <c r="M59" s="40"/>
      <c r="N59" s="40"/>
      <c r="O59" s="40"/>
      <c r="P59" s="41"/>
      <c r="R59" s="27"/>
    </row>
    <row r="60" spans="2:18" x14ac:dyDescent="0.3">
      <c r="B60" s="17"/>
      <c r="D60" s="42"/>
      <c r="H60" s="43"/>
      <c r="J60" s="42"/>
      <c r="P60" s="43"/>
      <c r="R60" s="18"/>
    </row>
    <row r="61" spans="2:18" x14ac:dyDescent="0.3">
      <c r="B61" s="17"/>
      <c r="D61" s="42"/>
      <c r="H61" s="43"/>
      <c r="J61" s="42"/>
      <c r="P61" s="43"/>
      <c r="R61" s="18"/>
    </row>
    <row r="62" spans="2:18" x14ac:dyDescent="0.3">
      <c r="B62" s="17"/>
      <c r="D62" s="42"/>
      <c r="H62" s="43"/>
      <c r="J62" s="42"/>
      <c r="P62" s="43"/>
      <c r="R62" s="18"/>
    </row>
    <row r="63" spans="2:18" x14ac:dyDescent="0.3">
      <c r="B63" s="17"/>
      <c r="D63" s="42"/>
      <c r="H63" s="43"/>
      <c r="J63" s="42"/>
      <c r="P63" s="43"/>
      <c r="R63" s="18"/>
    </row>
    <row r="64" spans="2:18" x14ac:dyDescent="0.3">
      <c r="B64" s="17"/>
      <c r="D64" s="42"/>
      <c r="H64" s="43"/>
      <c r="J64" s="42"/>
      <c r="P64" s="43"/>
      <c r="R64" s="18"/>
    </row>
    <row r="65" spans="2:18" x14ac:dyDescent="0.3">
      <c r="B65" s="17"/>
      <c r="D65" s="42"/>
      <c r="H65" s="43"/>
      <c r="J65" s="42"/>
      <c r="P65" s="43"/>
      <c r="R65" s="18"/>
    </row>
    <row r="66" spans="2:18" x14ac:dyDescent="0.3">
      <c r="B66" s="17"/>
      <c r="D66" s="42"/>
      <c r="H66" s="43"/>
      <c r="J66" s="42"/>
      <c r="P66" s="43"/>
      <c r="R66" s="18"/>
    </row>
    <row r="67" spans="2:18" x14ac:dyDescent="0.3">
      <c r="B67" s="17"/>
      <c r="D67" s="42"/>
      <c r="H67" s="43"/>
      <c r="J67" s="42"/>
      <c r="P67" s="43"/>
      <c r="R67" s="18"/>
    </row>
    <row r="68" spans="2:18" s="1" customFormat="1" ht="15" x14ac:dyDescent="0.3">
      <c r="B68" s="26"/>
      <c r="D68" s="44" t="s">
        <v>50</v>
      </c>
      <c r="E68" s="45"/>
      <c r="F68" s="45"/>
      <c r="G68" s="46" t="s">
        <v>51</v>
      </c>
      <c r="H68" s="47"/>
      <c r="J68" s="44" t="s">
        <v>50</v>
      </c>
      <c r="K68" s="45"/>
      <c r="L68" s="45"/>
      <c r="M68" s="45"/>
      <c r="N68" s="46" t="s">
        <v>51</v>
      </c>
      <c r="O68" s="45"/>
      <c r="P68" s="47"/>
      <c r="R68" s="27"/>
    </row>
    <row r="69" spans="2:18" s="1" customFormat="1" ht="14.45" customHeight="1" x14ac:dyDescent="0.3"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50"/>
    </row>
    <row r="73" spans="2:18" s="1" customFormat="1" ht="6.95" customHeight="1" x14ac:dyDescent="0.3"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3"/>
    </row>
    <row r="74" spans="2:18" s="1" customFormat="1" ht="36.950000000000003" customHeight="1" x14ac:dyDescent="0.3">
      <c r="B74" s="26"/>
      <c r="C74" s="144" t="s">
        <v>165</v>
      </c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2"/>
      <c r="P74" s="152"/>
      <c r="Q74" s="152"/>
      <c r="R74" s="27"/>
    </row>
    <row r="75" spans="2:18" s="1" customFormat="1" ht="6.95" customHeight="1" x14ac:dyDescent="0.3">
      <c r="B75" s="26"/>
      <c r="R75" s="27"/>
    </row>
    <row r="76" spans="2:18" s="1" customFormat="1" ht="30" customHeight="1" x14ac:dyDescent="0.3">
      <c r="B76" s="26"/>
      <c r="C76" s="23" t="s">
        <v>15</v>
      </c>
      <c r="F76" s="173" t="str">
        <f>F4</f>
        <v>REK. VENKOVNÍ AREÁLOVÉ KANALIZACE SPOLEČENSKÉHO DOMU STŘELNICE</v>
      </c>
      <c r="G76" s="152"/>
      <c r="H76" s="152"/>
      <c r="I76" s="152"/>
      <c r="J76" s="152"/>
      <c r="K76" s="152"/>
      <c r="L76" s="152"/>
      <c r="M76" s="152"/>
      <c r="N76" s="152"/>
      <c r="O76" s="152"/>
      <c r="P76" s="152"/>
      <c r="R76" s="27"/>
    </row>
    <row r="77" spans="2:18" s="1" customFormat="1" ht="36.950000000000003" customHeight="1" x14ac:dyDescent="0.3">
      <c r="B77" s="26"/>
      <c r="C77" s="57" t="s">
        <v>87</v>
      </c>
      <c r="F77" s="153" t="str">
        <f>F5</f>
        <v>1593217-1 - Suterén - el. napojení čerpadel</v>
      </c>
      <c r="G77" s="152"/>
      <c r="H77" s="152"/>
      <c r="I77" s="152"/>
      <c r="J77" s="152"/>
      <c r="K77" s="152"/>
      <c r="L77" s="152"/>
      <c r="M77" s="152"/>
      <c r="N77" s="152"/>
      <c r="O77" s="152"/>
      <c r="P77" s="152"/>
      <c r="R77" s="27"/>
    </row>
    <row r="78" spans="2:18" s="1" customFormat="1" ht="6.95" customHeight="1" x14ac:dyDescent="0.3">
      <c r="B78" s="26"/>
      <c r="R78" s="27"/>
    </row>
    <row r="79" spans="2:18" s="1" customFormat="1" ht="18" customHeight="1" x14ac:dyDescent="0.3">
      <c r="B79" s="26"/>
      <c r="C79" s="23" t="s">
        <v>21</v>
      </c>
      <c r="F79" s="21" t="str">
        <f>F7</f>
        <v xml:space="preserve"> </v>
      </c>
      <c r="K79" s="23" t="s">
        <v>23</v>
      </c>
      <c r="M79" s="174" t="str">
        <f>IF(O7="","",O7)</f>
        <v>27. 11. 2018</v>
      </c>
      <c r="N79" s="152"/>
      <c r="O79" s="152"/>
      <c r="P79" s="152"/>
      <c r="R79" s="27"/>
    </row>
    <row r="80" spans="2:18" s="1" customFormat="1" ht="6.95" customHeight="1" x14ac:dyDescent="0.3">
      <c r="B80" s="26"/>
      <c r="R80" s="27"/>
    </row>
    <row r="81" spans="2:47" s="1" customFormat="1" ht="15" x14ac:dyDescent="0.3">
      <c r="B81" s="26"/>
      <c r="C81" s="23" t="s">
        <v>27</v>
      </c>
      <c r="F81" s="21" t="str">
        <f>E10</f>
        <v xml:space="preserve"> </v>
      </c>
      <c r="K81" s="23" t="s">
        <v>31</v>
      </c>
      <c r="M81" s="145" t="str">
        <f>E16</f>
        <v xml:space="preserve"> </v>
      </c>
      <c r="N81" s="152"/>
      <c r="O81" s="152"/>
      <c r="P81" s="152"/>
      <c r="Q81" s="152"/>
      <c r="R81" s="27"/>
    </row>
    <row r="82" spans="2:47" s="1" customFormat="1" ht="14.45" customHeight="1" x14ac:dyDescent="0.3">
      <c r="B82" s="26"/>
      <c r="C82" s="23" t="s">
        <v>30</v>
      </c>
      <c r="F82" s="21" t="str">
        <f>IF(E13="","",E13)</f>
        <v xml:space="preserve"> </v>
      </c>
      <c r="K82" s="23" t="s">
        <v>33</v>
      </c>
      <c r="M82" s="145" t="str">
        <f>E19</f>
        <v xml:space="preserve"> </v>
      </c>
      <c r="N82" s="152"/>
      <c r="O82" s="152"/>
      <c r="P82" s="152"/>
      <c r="Q82" s="152"/>
      <c r="R82" s="27"/>
    </row>
    <row r="83" spans="2:47" s="1" customFormat="1" ht="10.35" customHeight="1" x14ac:dyDescent="0.3">
      <c r="B83" s="26"/>
      <c r="R83" s="27"/>
    </row>
    <row r="84" spans="2:47" s="1" customFormat="1" ht="29.25" customHeight="1" x14ac:dyDescent="0.3">
      <c r="B84" s="26"/>
      <c r="C84" s="178" t="s">
        <v>91</v>
      </c>
      <c r="D84" s="179"/>
      <c r="E84" s="179"/>
      <c r="F84" s="179"/>
      <c r="G84" s="179"/>
      <c r="H84" s="85"/>
      <c r="I84" s="85"/>
      <c r="J84" s="85"/>
      <c r="K84" s="85"/>
      <c r="L84" s="85"/>
      <c r="M84" s="85"/>
      <c r="N84" s="178" t="s">
        <v>92</v>
      </c>
      <c r="O84" s="152"/>
      <c r="P84" s="152"/>
      <c r="Q84" s="152"/>
      <c r="R84" s="27"/>
    </row>
    <row r="85" spans="2:47" s="1" customFormat="1" ht="10.35" customHeight="1" x14ac:dyDescent="0.3">
      <c r="B85" s="26"/>
      <c r="R85" s="27"/>
    </row>
    <row r="86" spans="2:47" s="1" customFormat="1" ht="29.25" customHeight="1" x14ac:dyDescent="0.3">
      <c r="B86" s="26"/>
      <c r="C86" s="92" t="s">
        <v>93</v>
      </c>
      <c r="N86" s="159">
        <f>N113</f>
        <v>0</v>
      </c>
      <c r="O86" s="152"/>
      <c r="P86" s="152"/>
      <c r="Q86" s="152"/>
      <c r="R86" s="27"/>
      <c r="AU86" s="13" t="s">
        <v>94</v>
      </c>
    </row>
    <row r="87" spans="2:47" s="6" customFormat="1" ht="24.95" customHeight="1" x14ac:dyDescent="0.3">
      <c r="B87" s="93"/>
      <c r="D87" s="94" t="s">
        <v>95</v>
      </c>
      <c r="N87" s="180">
        <f>N114</f>
        <v>0</v>
      </c>
      <c r="O87" s="181"/>
      <c r="P87" s="181"/>
      <c r="Q87" s="181"/>
      <c r="R87" s="95"/>
    </row>
    <row r="88" spans="2:47" s="7" customFormat="1" ht="19.899999999999999" customHeight="1" x14ac:dyDescent="0.3">
      <c r="B88" s="96"/>
      <c r="D88" s="97" t="s">
        <v>96</v>
      </c>
      <c r="N88" s="182">
        <f>N115</f>
        <v>0</v>
      </c>
      <c r="O88" s="183"/>
      <c r="P88" s="183"/>
      <c r="Q88" s="183"/>
      <c r="R88" s="98"/>
    </row>
    <row r="89" spans="2:47" s="7" customFormat="1" ht="19.899999999999999" customHeight="1" x14ac:dyDescent="0.3">
      <c r="B89" s="96"/>
      <c r="D89" s="97" t="s">
        <v>97</v>
      </c>
      <c r="N89" s="182">
        <f>N117</f>
        <v>0</v>
      </c>
      <c r="O89" s="183"/>
      <c r="P89" s="183"/>
      <c r="Q89" s="183"/>
      <c r="R89" s="98"/>
    </row>
    <row r="90" spans="2:47" s="7" customFormat="1" ht="19.899999999999999" customHeight="1" x14ac:dyDescent="0.3">
      <c r="B90" s="96"/>
      <c r="D90" s="97" t="s">
        <v>98</v>
      </c>
      <c r="N90" s="182">
        <f>N120</f>
        <v>0</v>
      </c>
      <c r="O90" s="183"/>
      <c r="P90" s="183"/>
      <c r="Q90" s="183"/>
      <c r="R90" s="98"/>
    </row>
    <row r="91" spans="2:47" s="7" customFormat="1" ht="19.899999999999999" customHeight="1" x14ac:dyDescent="0.3">
      <c r="B91" s="96"/>
      <c r="D91" s="97" t="s">
        <v>99</v>
      </c>
      <c r="N91" s="182">
        <f>N125</f>
        <v>0</v>
      </c>
      <c r="O91" s="183"/>
      <c r="P91" s="183"/>
      <c r="Q91" s="183"/>
      <c r="R91" s="98"/>
    </row>
    <row r="92" spans="2:47" s="7" customFormat="1" ht="19.899999999999999" customHeight="1" x14ac:dyDescent="0.3">
      <c r="B92" s="96"/>
      <c r="D92" s="97" t="s">
        <v>100</v>
      </c>
      <c r="N92" s="182">
        <f>N128</f>
        <v>0</v>
      </c>
      <c r="O92" s="183"/>
      <c r="P92" s="183"/>
      <c r="Q92" s="183"/>
      <c r="R92" s="98"/>
    </row>
    <row r="93" spans="2:47" s="1" customFormat="1" ht="21.75" customHeight="1" x14ac:dyDescent="0.3">
      <c r="B93" s="26"/>
      <c r="R93" s="27"/>
    </row>
    <row r="94" spans="2:47" s="1" customFormat="1" ht="29.25" customHeight="1" x14ac:dyDescent="0.3">
      <c r="B94" s="26"/>
      <c r="C94" s="92" t="s">
        <v>101</v>
      </c>
      <c r="N94" s="201">
        <v>0</v>
      </c>
      <c r="O94" s="152"/>
      <c r="P94" s="152"/>
      <c r="Q94" s="152"/>
      <c r="R94" s="27"/>
      <c r="T94" s="99"/>
      <c r="U94" s="100" t="s">
        <v>38</v>
      </c>
    </row>
    <row r="95" spans="2:47" s="1" customFormat="1" ht="18" customHeight="1" x14ac:dyDescent="0.3">
      <c r="B95" s="26"/>
      <c r="R95" s="27"/>
    </row>
    <row r="96" spans="2:47" s="1" customFormat="1" ht="29.25" customHeight="1" x14ac:dyDescent="0.3">
      <c r="B96" s="26"/>
      <c r="C96" s="84" t="s">
        <v>85</v>
      </c>
      <c r="D96" s="85"/>
      <c r="E96" s="85"/>
      <c r="F96" s="85"/>
      <c r="G96" s="85"/>
      <c r="H96" s="85"/>
      <c r="I96" s="85"/>
      <c r="J96" s="85"/>
      <c r="K96" s="85"/>
      <c r="L96" s="167">
        <f>ROUND(SUM(N86+N94),2)</f>
        <v>0</v>
      </c>
      <c r="M96" s="179"/>
      <c r="N96" s="179"/>
      <c r="O96" s="179"/>
      <c r="P96" s="179"/>
      <c r="Q96" s="179"/>
      <c r="R96" s="27"/>
    </row>
    <row r="97" spans="2:27" s="1" customFormat="1" ht="6.95" customHeight="1" x14ac:dyDescent="0.3"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50"/>
    </row>
    <row r="101" spans="2:27" s="1" customFormat="1" ht="6.95" customHeight="1" x14ac:dyDescent="0.3"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3"/>
    </row>
    <row r="102" spans="2:27" s="1" customFormat="1" ht="36.950000000000003" customHeight="1" x14ac:dyDescent="0.3">
      <c r="B102" s="26"/>
      <c r="C102" s="144" t="s">
        <v>164</v>
      </c>
      <c r="D102" s="152"/>
      <c r="E102" s="152"/>
      <c r="F102" s="152"/>
      <c r="G102" s="152"/>
      <c r="H102" s="152"/>
      <c r="I102" s="152"/>
      <c r="J102" s="152"/>
      <c r="K102" s="152"/>
      <c r="L102" s="152"/>
      <c r="M102" s="152"/>
      <c r="N102" s="152"/>
      <c r="O102" s="152"/>
      <c r="P102" s="152"/>
      <c r="Q102" s="152"/>
      <c r="R102" s="27"/>
    </row>
    <row r="103" spans="2:27" s="1" customFormat="1" ht="6.95" customHeight="1" x14ac:dyDescent="0.3">
      <c r="B103" s="26"/>
      <c r="R103" s="27"/>
    </row>
    <row r="104" spans="2:27" s="1" customFormat="1" ht="30" customHeight="1" x14ac:dyDescent="0.3">
      <c r="B104" s="26"/>
      <c r="C104" s="23" t="s">
        <v>15</v>
      </c>
      <c r="F104" s="173" t="str">
        <f>F4</f>
        <v>REK. VENKOVNÍ AREÁLOVÉ KANALIZACE SPOLEČENSKÉHO DOMU STŘELNICE</v>
      </c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R104" s="27"/>
    </row>
    <row r="105" spans="2:27" s="1" customFormat="1" ht="36.950000000000003" customHeight="1" x14ac:dyDescent="0.3">
      <c r="B105" s="26"/>
      <c r="C105" s="57" t="s">
        <v>87</v>
      </c>
      <c r="F105" s="153" t="str">
        <f>F5</f>
        <v>1593217-1 - Suterén - el. napojení čerpadel</v>
      </c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R105" s="27"/>
    </row>
    <row r="106" spans="2:27" s="1" customFormat="1" ht="6.95" customHeight="1" x14ac:dyDescent="0.3">
      <c r="B106" s="26"/>
      <c r="R106" s="27"/>
    </row>
    <row r="107" spans="2:27" s="1" customFormat="1" ht="18" customHeight="1" x14ac:dyDescent="0.3">
      <c r="B107" s="26"/>
      <c r="C107" s="23" t="s">
        <v>21</v>
      </c>
      <c r="F107" s="21" t="str">
        <f>F7</f>
        <v xml:space="preserve"> </v>
      </c>
      <c r="K107" s="23" t="s">
        <v>23</v>
      </c>
      <c r="M107" s="174" t="str">
        <f>IF(O7="","",O7)</f>
        <v>27. 11. 2018</v>
      </c>
      <c r="N107" s="152"/>
      <c r="O107" s="152"/>
      <c r="P107" s="152"/>
      <c r="R107" s="27"/>
    </row>
    <row r="108" spans="2:27" s="1" customFormat="1" ht="6.95" customHeight="1" x14ac:dyDescent="0.3">
      <c r="B108" s="26"/>
      <c r="R108" s="27"/>
    </row>
    <row r="109" spans="2:27" s="1" customFormat="1" ht="15" x14ac:dyDescent="0.3">
      <c r="B109" s="26"/>
      <c r="C109" s="23" t="s">
        <v>27</v>
      </c>
      <c r="F109" s="21" t="str">
        <f>E10</f>
        <v xml:space="preserve"> </v>
      </c>
      <c r="K109" s="23" t="s">
        <v>31</v>
      </c>
      <c r="M109" s="145" t="s">
        <v>162</v>
      </c>
      <c r="N109" s="152"/>
      <c r="O109" s="152"/>
      <c r="P109" s="152"/>
      <c r="Q109" s="152"/>
      <c r="R109" s="27"/>
    </row>
    <row r="110" spans="2:27" s="1" customFormat="1" ht="14.45" customHeight="1" x14ac:dyDescent="0.3">
      <c r="B110" s="26"/>
      <c r="C110" s="23" t="s">
        <v>30</v>
      </c>
      <c r="F110" s="21" t="str">
        <f>IF(E13="","",E13)</f>
        <v xml:space="preserve"> </v>
      </c>
      <c r="K110" s="23" t="s">
        <v>33</v>
      </c>
      <c r="M110" s="145" t="str">
        <f>E19</f>
        <v xml:space="preserve"> </v>
      </c>
      <c r="N110" s="152"/>
      <c r="O110" s="152"/>
      <c r="P110" s="152"/>
      <c r="Q110" s="152"/>
      <c r="R110" s="27"/>
    </row>
    <row r="111" spans="2:27" s="1" customFormat="1" ht="10.35" customHeight="1" x14ac:dyDescent="0.3">
      <c r="B111" s="26"/>
      <c r="R111" s="27"/>
    </row>
    <row r="112" spans="2:27" s="8" customFormat="1" ht="29.25" customHeight="1" x14ac:dyDescent="0.3">
      <c r="B112" s="101"/>
      <c r="C112" s="102" t="s">
        <v>102</v>
      </c>
      <c r="D112" s="103" t="s">
        <v>103</v>
      </c>
      <c r="E112" s="103" t="s">
        <v>56</v>
      </c>
      <c r="F112" s="197" t="s">
        <v>104</v>
      </c>
      <c r="G112" s="198"/>
      <c r="H112" s="198"/>
      <c r="I112" s="198"/>
      <c r="J112" s="103" t="s">
        <v>105</v>
      </c>
      <c r="K112" s="103" t="s">
        <v>106</v>
      </c>
      <c r="L112" s="199" t="s">
        <v>107</v>
      </c>
      <c r="M112" s="198"/>
      <c r="N112" s="197" t="s">
        <v>92</v>
      </c>
      <c r="O112" s="198"/>
      <c r="P112" s="198"/>
      <c r="Q112" s="200"/>
      <c r="R112" s="104"/>
      <c r="T112" s="63" t="s">
        <v>108</v>
      </c>
      <c r="U112" s="64" t="s">
        <v>38</v>
      </c>
      <c r="V112" s="64" t="s">
        <v>109</v>
      </c>
      <c r="W112" s="64" t="s">
        <v>110</v>
      </c>
      <c r="X112" s="64" t="s">
        <v>111</v>
      </c>
      <c r="Y112" s="64" t="s">
        <v>112</v>
      </c>
      <c r="Z112" s="64" t="s">
        <v>113</v>
      </c>
      <c r="AA112" s="65" t="s">
        <v>114</v>
      </c>
    </row>
    <row r="113" spans="2:65" s="1" customFormat="1" ht="29.25" customHeight="1" x14ac:dyDescent="0.35">
      <c r="B113" s="26"/>
      <c r="C113" s="67" t="s">
        <v>89</v>
      </c>
      <c r="N113" s="192">
        <f>BK113</f>
        <v>0</v>
      </c>
      <c r="O113" s="193"/>
      <c r="P113" s="193"/>
      <c r="Q113" s="193"/>
      <c r="R113" s="27"/>
      <c r="T113" s="66"/>
      <c r="U113" s="40"/>
      <c r="V113" s="40"/>
      <c r="W113" s="105">
        <f>W114</f>
        <v>18.634</v>
      </c>
      <c r="X113" s="40"/>
      <c r="Y113" s="105">
        <f>Y114</f>
        <v>1.3704999999999998E-2</v>
      </c>
      <c r="Z113" s="40"/>
      <c r="AA113" s="106">
        <f>AA114</f>
        <v>0</v>
      </c>
      <c r="AT113" s="13" t="s">
        <v>73</v>
      </c>
      <c r="AU113" s="13" t="s">
        <v>94</v>
      </c>
      <c r="BK113" s="107">
        <f>BK114</f>
        <v>0</v>
      </c>
    </row>
    <row r="114" spans="2:65" s="9" customFormat="1" ht="37.35" customHeight="1" x14ac:dyDescent="0.35">
      <c r="B114" s="108"/>
      <c r="D114" s="109" t="s">
        <v>95</v>
      </c>
      <c r="E114" s="109"/>
      <c r="F114" s="109"/>
      <c r="G114" s="109"/>
      <c r="H114" s="109"/>
      <c r="I114" s="109"/>
      <c r="J114" s="109"/>
      <c r="K114" s="109"/>
      <c r="L114" s="109"/>
      <c r="M114" s="109"/>
      <c r="N114" s="194">
        <f>BK114</f>
        <v>0</v>
      </c>
      <c r="O114" s="180"/>
      <c r="P114" s="180"/>
      <c r="Q114" s="180"/>
      <c r="R114" s="110"/>
      <c r="T114" s="111"/>
      <c r="W114" s="112">
        <f>W115+W117+W120+W125+W128</f>
        <v>18.634</v>
      </c>
      <c r="Y114" s="112">
        <f>Y115+Y117+Y120+Y125+Y128</f>
        <v>1.3704999999999998E-2</v>
      </c>
      <c r="AA114" s="113">
        <f>AA115+AA117+AA120+AA125+AA128</f>
        <v>0</v>
      </c>
      <c r="AR114" s="114" t="s">
        <v>86</v>
      </c>
      <c r="AT114" s="115" t="s">
        <v>73</v>
      </c>
      <c r="AU114" s="115" t="s">
        <v>74</v>
      </c>
      <c r="AY114" s="114" t="s">
        <v>115</v>
      </c>
      <c r="BK114" s="116">
        <f>BK115+BK117+BK120+BK125+BK128</f>
        <v>0</v>
      </c>
    </row>
    <row r="115" spans="2:65" s="9" customFormat="1" ht="19.899999999999999" customHeight="1" x14ac:dyDescent="0.3">
      <c r="B115" s="108"/>
      <c r="D115" s="117" t="s">
        <v>96</v>
      </c>
      <c r="E115" s="117"/>
      <c r="F115" s="117"/>
      <c r="G115" s="117"/>
      <c r="H115" s="117"/>
      <c r="I115" s="117"/>
      <c r="J115" s="117"/>
      <c r="K115" s="117"/>
      <c r="L115" s="117"/>
      <c r="M115" s="117"/>
      <c r="N115" s="195">
        <f>BK115</f>
        <v>0</v>
      </c>
      <c r="O115" s="196"/>
      <c r="P115" s="196"/>
      <c r="Q115" s="196"/>
      <c r="R115" s="110"/>
      <c r="T115" s="111"/>
      <c r="W115" s="112">
        <f>W116</f>
        <v>12.398</v>
      </c>
      <c r="Y115" s="112">
        <f>Y116</f>
        <v>0</v>
      </c>
      <c r="AA115" s="113">
        <f>AA116</f>
        <v>0</v>
      </c>
      <c r="AR115" s="114" t="s">
        <v>86</v>
      </c>
      <c r="AT115" s="115" t="s">
        <v>73</v>
      </c>
      <c r="AU115" s="115" t="s">
        <v>20</v>
      </c>
      <c r="AY115" s="114" t="s">
        <v>115</v>
      </c>
      <c r="BK115" s="116">
        <f>BK116</f>
        <v>0</v>
      </c>
    </row>
    <row r="116" spans="2:65" s="1" customFormat="1" ht="31.5" customHeight="1" x14ac:dyDescent="0.3">
      <c r="B116" s="118"/>
      <c r="C116" s="119" t="s">
        <v>25</v>
      </c>
      <c r="D116" s="119" t="s">
        <v>116</v>
      </c>
      <c r="E116" s="120" t="s">
        <v>117</v>
      </c>
      <c r="F116" s="186" t="s">
        <v>118</v>
      </c>
      <c r="G116" s="185"/>
      <c r="H116" s="185"/>
      <c r="I116" s="185"/>
      <c r="J116" s="121" t="s">
        <v>119</v>
      </c>
      <c r="K116" s="122">
        <v>1</v>
      </c>
      <c r="L116" s="184">
        <v>0</v>
      </c>
      <c r="M116" s="185"/>
      <c r="N116" s="184">
        <f>ROUND(L116*K116,2)</f>
        <v>0</v>
      </c>
      <c r="O116" s="185"/>
      <c r="P116" s="185"/>
      <c r="Q116" s="185"/>
      <c r="R116" s="123"/>
      <c r="T116" s="124" t="s">
        <v>3</v>
      </c>
      <c r="U116" s="33" t="s">
        <v>39</v>
      </c>
      <c r="V116" s="125">
        <v>12.398</v>
      </c>
      <c r="W116" s="125">
        <f>V116*K116</f>
        <v>12.398</v>
      </c>
      <c r="X116" s="125">
        <v>0</v>
      </c>
      <c r="Y116" s="125">
        <f>X116*K116</f>
        <v>0</v>
      </c>
      <c r="Z116" s="125">
        <v>0</v>
      </c>
      <c r="AA116" s="126">
        <f>Z116*K116</f>
        <v>0</v>
      </c>
      <c r="AR116" s="13" t="s">
        <v>120</v>
      </c>
      <c r="AT116" s="13" t="s">
        <v>116</v>
      </c>
      <c r="AU116" s="13" t="s">
        <v>86</v>
      </c>
      <c r="AY116" s="13" t="s">
        <v>115</v>
      </c>
      <c r="BE116" s="127">
        <f>IF(U116="základní",N116,0)</f>
        <v>0</v>
      </c>
      <c r="BF116" s="127">
        <f>IF(U116="snížená",N116,0)</f>
        <v>0</v>
      </c>
      <c r="BG116" s="127">
        <f>IF(U116="zákl. přenesená",N116,0)</f>
        <v>0</v>
      </c>
      <c r="BH116" s="127">
        <f>IF(U116="sníž. přenesená",N116,0)</f>
        <v>0</v>
      </c>
      <c r="BI116" s="127">
        <f>IF(U116="nulová",N116,0)</f>
        <v>0</v>
      </c>
      <c r="BJ116" s="13" t="s">
        <v>20</v>
      </c>
      <c r="BK116" s="127">
        <f>ROUND(L116*K116,2)</f>
        <v>0</v>
      </c>
      <c r="BL116" s="13" t="s">
        <v>120</v>
      </c>
      <c r="BM116" s="13" t="s">
        <v>121</v>
      </c>
    </row>
    <row r="117" spans="2:65" s="9" customFormat="1" ht="29.85" customHeight="1" x14ac:dyDescent="0.3">
      <c r="B117" s="108"/>
      <c r="D117" s="117" t="s">
        <v>97</v>
      </c>
      <c r="E117" s="117"/>
      <c r="F117" s="117"/>
      <c r="G117" s="117"/>
      <c r="H117" s="117"/>
      <c r="I117" s="117"/>
      <c r="J117" s="117"/>
      <c r="K117" s="117"/>
      <c r="L117" s="117"/>
      <c r="M117" s="117"/>
      <c r="N117" s="187">
        <f>BK117</f>
        <v>0</v>
      </c>
      <c r="O117" s="188"/>
      <c r="P117" s="188"/>
      <c r="Q117" s="188"/>
      <c r="R117" s="110"/>
      <c r="T117" s="111"/>
      <c r="W117" s="112">
        <f>SUM(W118:W119)</f>
        <v>0.92800000000000005</v>
      </c>
      <c r="Y117" s="112">
        <f>SUM(Y118:Y119)</f>
        <v>1.8979999999999999E-3</v>
      </c>
      <c r="AA117" s="113">
        <f>SUM(AA118:AA119)</f>
        <v>0</v>
      </c>
      <c r="AR117" s="114" t="s">
        <v>86</v>
      </c>
      <c r="AT117" s="115" t="s">
        <v>73</v>
      </c>
      <c r="AU117" s="115" t="s">
        <v>20</v>
      </c>
      <c r="AY117" s="114" t="s">
        <v>115</v>
      </c>
      <c r="BK117" s="116">
        <f>SUM(BK118:BK119)</f>
        <v>0</v>
      </c>
    </row>
    <row r="118" spans="2:65" s="1" customFormat="1" ht="31.5" customHeight="1" x14ac:dyDescent="0.3">
      <c r="B118" s="118"/>
      <c r="C118" s="119" t="s">
        <v>20</v>
      </c>
      <c r="D118" s="119" t="s">
        <v>116</v>
      </c>
      <c r="E118" s="120" t="s">
        <v>122</v>
      </c>
      <c r="F118" s="186" t="s">
        <v>123</v>
      </c>
      <c r="G118" s="185"/>
      <c r="H118" s="185"/>
      <c r="I118" s="185"/>
      <c r="J118" s="121" t="s">
        <v>119</v>
      </c>
      <c r="K118" s="122">
        <v>2</v>
      </c>
      <c r="L118" s="184">
        <v>0</v>
      </c>
      <c r="M118" s="185"/>
      <c r="N118" s="184">
        <f>ROUND(L118*K118,2)</f>
        <v>0</v>
      </c>
      <c r="O118" s="185"/>
      <c r="P118" s="185"/>
      <c r="Q118" s="185"/>
      <c r="R118" s="123"/>
      <c r="T118" s="124" t="s">
        <v>3</v>
      </c>
      <c r="U118" s="33" t="s">
        <v>39</v>
      </c>
      <c r="V118" s="125">
        <v>0.46400000000000002</v>
      </c>
      <c r="W118" s="125">
        <f>V118*K118</f>
        <v>0.92800000000000005</v>
      </c>
      <c r="X118" s="125">
        <v>0</v>
      </c>
      <c r="Y118" s="125">
        <f>X118*K118</f>
        <v>0</v>
      </c>
      <c r="Z118" s="125">
        <v>0</v>
      </c>
      <c r="AA118" s="126">
        <f>Z118*K118</f>
        <v>0</v>
      </c>
      <c r="AR118" s="13" t="s">
        <v>120</v>
      </c>
      <c r="AT118" s="13" t="s">
        <v>116</v>
      </c>
      <c r="AU118" s="13" t="s">
        <v>86</v>
      </c>
      <c r="AY118" s="13" t="s">
        <v>115</v>
      </c>
      <c r="BE118" s="127">
        <f>IF(U118="základní",N118,0)</f>
        <v>0</v>
      </c>
      <c r="BF118" s="127">
        <f>IF(U118="snížená",N118,0)</f>
        <v>0</v>
      </c>
      <c r="BG118" s="127">
        <f>IF(U118="zákl. přenesená",N118,0)</f>
        <v>0</v>
      </c>
      <c r="BH118" s="127">
        <f>IF(U118="sníž. přenesená",N118,0)</f>
        <v>0</v>
      </c>
      <c r="BI118" s="127">
        <f>IF(U118="nulová",N118,0)</f>
        <v>0</v>
      </c>
      <c r="BJ118" s="13" t="s">
        <v>20</v>
      </c>
      <c r="BK118" s="127">
        <f>ROUND(L118*K118,2)</f>
        <v>0</v>
      </c>
      <c r="BL118" s="13" t="s">
        <v>120</v>
      </c>
      <c r="BM118" s="13" t="s">
        <v>124</v>
      </c>
    </row>
    <row r="119" spans="2:65" s="1" customFormat="1" ht="31.5" customHeight="1" x14ac:dyDescent="0.3">
      <c r="B119" s="118"/>
      <c r="C119" s="128" t="s">
        <v>86</v>
      </c>
      <c r="D119" s="128" t="s">
        <v>125</v>
      </c>
      <c r="E119" s="129" t="s">
        <v>126</v>
      </c>
      <c r="F119" s="189" t="s">
        <v>127</v>
      </c>
      <c r="G119" s="190"/>
      <c r="H119" s="190"/>
      <c r="I119" s="190"/>
      <c r="J119" s="130" t="s">
        <v>119</v>
      </c>
      <c r="K119" s="131">
        <v>2</v>
      </c>
      <c r="L119" s="191">
        <v>0</v>
      </c>
      <c r="M119" s="190"/>
      <c r="N119" s="191">
        <f>ROUND(L119*K119,2)</f>
        <v>0</v>
      </c>
      <c r="O119" s="185"/>
      <c r="P119" s="185"/>
      <c r="Q119" s="185"/>
      <c r="R119" s="123"/>
      <c r="T119" s="124" t="s">
        <v>3</v>
      </c>
      <c r="U119" s="33" t="s">
        <v>39</v>
      </c>
      <c r="V119" s="125">
        <v>0</v>
      </c>
      <c r="W119" s="125">
        <f>V119*K119</f>
        <v>0</v>
      </c>
      <c r="X119" s="125">
        <v>9.4899999999999997E-4</v>
      </c>
      <c r="Y119" s="125">
        <f>X119*K119</f>
        <v>1.8979999999999999E-3</v>
      </c>
      <c r="Z119" s="125">
        <v>0</v>
      </c>
      <c r="AA119" s="126">
        <f>Z119*K119</f>
        <v>0</v>
      </c>
      <c r="AR119" s="13" t="s">
        <v>128</v>
      </c>
      <c r="AT119" s="13" t="s">
        <v>125</v>
      </c>
      <c r="AU119" s="13" t="s">
        <v>86</v>
      </c>
      <c r="AY119" s="13" t="s">
        <v>115</v>
      </c>
      <c r="BE119" s="127">
        <f>IF(U119="základní",N119,0)</f>
        <v>0</v>
      </c>
      <c r="BF119" s="127">
        <f>IF(U119="snížená",N119,0)</f>
        <v>0</v>
      </c>
      <c r="BG119" s="127">
        <f>IF(U119="zákl. přenesená",N119,0)</f>
        <v>0</v>
      </c>
      <c r="BH119" s="127">
        <f>IF(U119="sníž. přenesená",N119,0)</f>
        <v>0</v>
      </c>
      <c r="BI119" s="127">
        <f>IF(U119="nulová",N119,0)</f>
        <v>0</v>
      </c>
      <c r="BJ119" s="13" t="s">
        <v>20</v>
      </c>
      <c r="BK119" s="127">
        <f>ROUND(L119*K119,2)</f>
        <v>0</v>
      </c>
      <c r="BL119" s="13" t="s">
        <v>120</v>
      </c>
      <c r="BM119" s="13" t="s">
        <v>129</v>
      </c>
    </row>
    <row r="120" spans="2:65" s="9" customFormat="1" ht="29.85" customHeight="1" x14ac:dyDescent="0.3">
      <c r="B120" s="108"/>
      <c r="D120" s="117" t="s">
        <v>98</v>
      </c>
      <c r="E120" s="117"/>
      <c r="F120" s="117"/>
      <c r="G120" s="117"/>
      <c r="H120" s="117"/>
      <c r="I120" s="117"/>
      <c r="J120" s="117"/>
      <c r="K120" s="117"/>
      <c r="L120" s="117"/>
      <c r="M120" s="117"/>
      <c r="N120" s="187">
        <f>BK120</f>
        <v>0</v>
      </c>
      <c r="O120" s="188"/>
      <c r="P120" s="188"/>
      <c r="Q120" s="188"/>
      <c r="R120" s="110"/>
      <c r="T120" s="111"/>
      <c r="W120" s="112">
        <f>SUM(W121:W124)</f>
        <v>3.58</v>
      </c>
      <c r="Y120" s="112">
        <f>SUM(Y121:Y124)</f>
        <v>5.9619999999999994E-3</v>
      </c>
      <c r="AA120" s="113">
        <f>SUM(AA121:AA124)</f>
        <v>0</v>
      </c>
      <c r="AR120" s="114" t="s">
        <v>86</v>
      </c>
      <c r="AT120" s="115" t="s">
        <v>73</v>
      </c>
      <c r="AU120" s="115" t="s">
        <v>20</v>
      </c>
      <c r="AY120" s="114" t="s">
        <v>115</v>
      </c>
      <c r="BK120" s="116">
        <f>SUM(BK121:BK124)</f>
        <v>0</v>
      </c>
    </row>
    <row r="121" spans="2:65" s="1" customFormat="1" ht="31.5" customHeight="1" x14ac:dyDescent="0.3">
      <c r="B121" s="118"/>
      <c r="C121" s="119" t="s">
        <v>130</v>
      </c>
      <c r="D121" s="119" t="s">
        <v>116</v>
      </c>
      <c r="E121" s="120" t="s">
        <v>131</v>
      </c>
      <c r="F121" s="186" t="s">
        <v>132</v>
      </c>
      <c r="G121" s="185"/>
      <c r="H121" s="185"/>
      <c r="I121" s="185"/>
      <c r="J121" s="121" t="s">
        <v>133</v>
      </c>
      <c r="K121" s="122">
        <v>35</v>
      </c>
      <c r="L121" s="184">
        <v>0</v>
      </c>
      <c r="M121" s="185"/>
      <c r="N121" s="184">
        <f>ROUND(L121*K121,2)</f>
        <v>0</v>
      </c>
      <c r="O121" s="185"/>
      <c r="P121" s="185"/>
      <c r="Q121" s="185"/>
      <c r="R121" s="123"/>
      <c r="T121" s="124" t="s">
        <v>3</v>
      </c>
      <c r="U121" s="33" t="s">
        <v>39</v>
      </c>
      <c r="V121" s="125">
        <v>8.3000000000000004E-2</v>
      </c>
      <c r="W121" s="125">
        <f>V121*K121</f>
        <v>2.9050000000000002</v>
      </c>
      <c r="X121" s="125">
        <v>0</v>
      </c>
      <c r="Y121" s="125">
        <f>X121*K121</f>
        <v>0</v>
      </c>
      <c r="Z121" s="125">
        <v>0</v>
      </c>
      <c r="AA121" s="126">
        <f>Z121*K121</f>
        <v>0</v>
      </c>
      <c r="AR121" s="13" t="s">
        <v>120</v>
      </c>
      <c r="AT121" s="13" t="s">
        <v>116</v>
      </c>
      <c r="AU121" s="13" t="s">
        <v>86</v>
      </c>
      <c r="AY121" s="13" t="s">
        <v>115</v>
      </c>
      <c r="BE121" s="127">
        <f>IF(U121="základní",N121,0)</f>
        <v>0</v>
      </c>
      <c r="BF121" s="127">
        <f>IF(U121="snížená",N121,0)</f>
        <v>0</v>
      </c>
      <c r="BG121" s="127">
        <f>IF(U121="zákl. přenesená",N121,0)</f>
        <v>0</v>
      </c>
      <c r="BH121" s="127">
        <f>IF(U121="sníž. přenesená",N121,0)</f>
        <v>0</v>
      </c>
      <c r="BI121" s="127">
        <f>IF(U121="nulová",N121,0)</f>
        <v>0</v>
      </c>
      <c r="BJ121" s="13" t="s">
        <v>20</v>
      </c>
      <c r="BK121" s="127">
        <f>ROUND(L121*K121,2)</f>
        <v>0</v>
      </c>
      <c r="BL121" s="13" t="s">
        <v>120</v>
      </c>
      <c r="BM121" s="13" t="s">
        <v>134</v>
      </c>
    </row>
    <row r="122" spans="2:65" s="1" customFormat="1" ht="22.5" customHeight="1" x14ac:dyDescent="0.3">
      <c r="B122" s="118"/>
      <c r="C122" s="128" t="s">
        <v>135</v>
      </c>
      <c r="D122" s="128" t="s">
        <v>125</v>
      </c>
      <c r="E122" s="129" t="s">
        <v>136</v>
      </c>
      <c r="F122" s="189" t="s">
        <v>137</v>
      </c>
      <c r="G122" s="190"/>
      <c r="H122" s="190"/>
      <c r="I122" s="190"/>
      <c r="J122" s="130" t="s">
        <v>133</v>
      </c>
      <c r="K122" s="131">
        <v>35</v>
      </c>
      <c r="L122" s="191">
        <v>0</v>
      </c>
      <c r="M122" s="190"/>
      <c r="N122" s="191">
        <f>ROUND(L122*K122,2)</f>
        <v>0</v>
      </c>
      <c r="O122" s="185"/>
      <c r="P122" s="185"/>
      <c r="Q122" s="185"/>
      <c r="R122" s="123"/>
      <c r="T122" s="124" t="s">
        <v>3</v>
      </c>
      <c r="U122" s="33" t="s">
        <v>39</v>
      </c>
      <c r="V122" s="125">
        <v>0</v>
      </c>
      <c r="W122" s="125">
        <f>V122*K122</f>
        <v>0</v>
      </c>
      <c r="X122" s="125">
        <v>1.5799999999999999E-4</v>
      </c>
      <c r="Y122" s="125">
        <f>X122*K122</f>
        <v>5.5299999999999993E-3</v>
      </c>
      <c r="Z122" s="125">
        <v>0</v>
      </c>
      <c r="AA122" s="126">
        <f>Z122*K122</f>
        <v>0</v>
      </c>
      <c r="AR122" s="13" t="s">
        <v>128</v>
      </c>
      <c r="AT122" s="13" t="s">
        <v>125</v>
      </c>
      <c r="AU122" s="13" t="s">
        <v>86</v>
      </c>
      <c r="AY122" s="13" t="s">
        <v>115</v>
      </c>
      <c r="BE122" s="127">
        <f>IF(U122="základní",N122,0)</f>
        <v>0</v>
      </c>
      <c r="BF122" s="127">
        <f>IF(U122="snížená",N122,0)</f>
        <v>0</v>
      </c>
      <c r="BG122" s="127">
        <f>IF(U122="zákl. přenesená",N122,0)</f>
        <v>0</v>
      </c>
      <c r="BH122" s="127">
        <f>IF(U122="sníž. přenesená",N122,0)</f>
        <v>0</v>
      </c>
      <c r="BI122" s="127">
        <f>IF(U122="nulová",N122,0)</f>
        <v>0</v>
      </c>
      <c r="BJ122" s="13" t="s">
        <v>20</v>
      </c>
      <c r="BK122" s="127">
        <f>ROUND(L122*K122,2)</f>
        <v>0</v>
      </c>
      <c r="BL122" s="13" t="s">
        <v>120</v>
      </c>
      <c r="BM122" s="13" t="s">
        <v>138</v>
      </c>
    </row>
    <row r="123" spans="2:65" s="1" customFormat="1" ht="31.5" customHeight="1" x14ac:dyDescent="0.3">
      <c r="B123" s="118"/>
      <c r="C123" s="119" t="s">
        <v>139</v>
      </c>
      <c r="D123" s="119" t="s">
        <v>116</v>
      </c>
      <c r="E123" s="120" t="s">
        <v>140</v>
      </c>
      <c r="F123" s="186" t="s">
        <v>141</v>
      </c>
      <c r="G123" s="185"/>
      <c r="H123" s="185"/>
      <c r="I123" s="185"/>
      <c r="J123" s="121" t="s">
        <v>119</v>
      </c>
      <c r="K123" s="122">
        <v>1</v>
      </c>
      <c r="L123" s="184">
        <v>0</v>
      </c>
      <c r="M123" s="185"/>
      <c r="N123" s="184">
        <f>ROUND(L123*K123,2)</f>
        <v>0</v>
      </c>
      <c r="O123" s="185"/>
      <c r="P123" s="185"/>
      <c r="Q123" s="185"/>
      <c r="R123" s="123"/>
      <c r="T123" s="124" t="s">
        <v>3</v>
      </c>
      <c r="U123" s="33" t="s">
        <v>39</v>
      </c>
      <c r="V123" s="125">
        <v>0.67500000000000004</v>
      </c>
      <c r="W123" s="125">
        <f>V123*K123</f>
        <v>0.67500000000000004</v>
      </c>
      <c r="X123" s="125">
        <v>0</v>
      </c>
      <c r="Y123" s="125">
        <f>X123*K123</f>
        <v>0</v>
      </c>
      <c r="Z123" s="125">
        <v>0</v>
      </c>
      <c r="AA123" s="126">
        <f>Z123*K123</f>
        <v>0</v>
      </c>
      <c r="AR123" s="13" t="s">
        <v>120</v>
      </c>
      <c r="AT123" s="13" t="s">
        <v>116</v>
      </c>
      <c r="AU123" s="13" t="s">
        <v>86</v>
      </c>
      <c r="AY123" s="13" t="s">
        <v>115</v>
      </c>
      <c r="BE123" s="127">
        <f>IF(U123="základní",N123,0)</f>
        <v>0</v>
      </c>
      <c r="BF123" s="127">
        <f>IF(U123="snížená",N123,0)</f>
        <v>0</v>
      </c>
      <c r="BG123" s="127">
        <f>IF(U123="zákl. přenesená",N123,0)</f>
        <v>0</v>
      </c>
      <c r="BH123" s="127">
        <f>IF(U123="sníž. přenesená",N123,0)</f>
        <v>0</v>
      </c>
      <c r="BI123" s="127">
        <f>IF(U123="nulová",N123,0)</f>
        <v>0</v>
      </c>
      <c r="BJ123" s="13" t="s">
        <v>20</v>
      </c>
      <c r="BK123" s="127">
        <f>ROUND(L123*K123,2)</f>
        <v>0</v>
      </c>
      <c r="BL123" s="13" t="s">
        <v>120</v>
      </c>
      <c r="BM123" s="13" t="s">
        <v>142</v>
      </c>
    </row>
    <row r="124" spans="2:65" s="1" customFormat="1" ht="31.5" customHeight="1" x14ac:dyDescent="0.3">
      <c r="B124" s="118"/>
      <c r="C124" s="128" t="s">
        <v>143</v>
      </c>
      <c r="D124" s="128" t="s">
        <v>125</v>
      </c>
      <c r="E124" s="129" t="s">
        <v>144</v>
      </c>
      <c r="F124" s="189" t="s">
        <v>145</v>
      </c>
      <c r="G124" s="190"/>
      <c r="H124" s="190"/>
      <c r="I124" s="190"/>
      <c r="J124" s="130" t="s">
        <v>119</v>
      </c>
      <c r="K124" s="131">
        <v>1</v>
      </c>
      <c r="L124" s="191">
        <v>0</v>
      </c>
      <c r="M124" s="190"/>
      <c r="N124" s="191">
        <f>ROUND(L124*K124,2)</f>
        <v>0</v>
      </c>
      <c r="O124" s="185"/>
      <c r="P124" s="185"/>
      <c r="Q124" s="185"/>
      <c r="R124" s="123"/>
      <c r="T124" s="124" t="s">
        <v>3</v>
      </c>
      <c r="U124" s="33" t="s">
        <v>39</v>
      </c>
      <c r="V124" s="125">
        <v>0</v>
      </c>
      <c r="W124" s="125">
        <f>V124*K124</f>
        <v>0</v>
      </c>
      <c r="X124" s="125">
        <v>4.3199999999999998E-4</v>
      </c>
      <c r="Y124" s="125">
        <f>X124*K124</f>
        <v>4.3199999999999998E-4</v>
      </c>
      <c r="Z124" s="125">
        <v>0</v>
      </c>
      <c r="AA124" s="126">
        <f>Z124*K124</f>
        <v>0</v>
      </c>
      <c r="AR124" s="13" t="s">
        <v>128</v>
      </c>
      <c r="AT124" s="13" t="s">
        <v>125</v>
      </c>
      <c r="AU124" s="13" t="s">
        <v>86</v>
      </c>
      <c r="AY124" s="13" t="s">
        <v>115</v>
      </c>
      <c r="BE124" s="127">
        <f>IF(U124="základní",N124,0)</f>
        <v>0</v>
      </c>
      <c r="BF124" s="127">
        <f>IF(U124="snížená",N124,0)</f>
        <v>0</v>
      </c>
      <c r="BG124" s="127">
        <f>IF(U124="zákl. přenesená",N124,0)</f>
        <v>0</v>
      </c>
      <c r="BH124" s="127">
        <f>IF(U124="sníž. přenesená",N124,0)</f>
        <v>0</v>
      </c>
      <c r="BI124" s="127">
        <f>IF(U124="nulová",N124,0)</f>
        <v>0</v>
      </c>
      <c r="BJ124" s="13" t="s">
        <v>20</v>
      </c>
      <c r="BK124" s="127">
        <f>ROUND(L124*K124,2)</f>
        <v>0</v>
      </c>
      <c r="BL124" s="13" t="s">
        <v>120</v>
      </c>
      <c r="BM124" s="13" t="s">
        <v>146</v>
      </c>
    </row>
    <row r="125" spans="2:65" s="9" customFormat="1" ht="29.85" customHeight="1" x14ac:dyDescent="0.3">
      <c r="B125" s="108"/>
      <c r="D125" s="117" t="s">
        <v>99</v>
      </c>
      <c r="E125" s="117"/>
      <c r="F125" s="117"/>
      <c r="G125" s="117"/>
      <c r="H125" s="117"/>
      <c r="I125" s="117"/>
      <c r="J125" s="117"/>
      <c r="K125" s="117"/>
      <c r="L125" s="117"/>
      <c r="M125" s="117"/>
      <c r="N125" s="187">
        <f>BK125</f>
        <v>0</v>
      </c>
      <c r="O125" s="188"/>
      <c r="P125" s="188"/>
      <c r="Q125" s="188"/>
      <c r="R125" s="110"/>
      <c r="T125" s="111"/>
      <c r="W125" s="112">
        <f>SUM(W126:W127)</f>
        <v>0.98</v>
      </c>
      <c r="Y125" s="112">
        <f>SUM(Y126:Y127)</f>
        <v>5.8449999999999995E-3</v>
      </c>
      <c r="AA125" s="113">
        <f>SUM(AA126:AA127)</f>
        <v>0</v>
      </c>
      <c r="AR125" s="114" t="s">
        <v>86</v>
      </c>
      <c r="AT125" s="115" t="s">
        <v>73</v>
      </c>
      <c r="AU125" s="115" t="s">
        <v>20</v>
      </c>
      <c r="AY125" s="114" t="s">
        <v>115</v>
      </c>
      <c r="BK125" s="116">
        <f>SUM(BK126:BK127)</f>
        <v>0</v>
      </c>
    </row>
    <row r="126" spans="2:65" s="1" customFormat="1" ht="31.5" customHeight="1" x14ac:dyDescent="0.3">
      <c r="B126" s="118"/>
      <c r="C126" s="119" t="s">
        <v>147</v>
      </c>
      <c r="D126" s="119" t="s">
        <v>116</v>
      </c>
      <c r="E126" s="120" t="s">
        <v>148</v>
      </c>
      <c r="F126" s="186" t="s">
        <v>149</v>
      </c>
      <c r="G126" s="185"/>
      <c r="H126" s="185"/>
      <c r="I126" s="185"/>
      <c r="J126" s="121" t="s">
        <v>133</v>
      </c>
      <c r="K126" s="122">
        <v>35</v>
      </c>
      <c r="L126" s="184">
        <v>0</v>
      </c>
      <c r="M126" s="185"/>
      <c r="N126" s="184">
        <f>ROUND(L126*K126,2)</f>
        <v>0</v>
      </c>
      <c r="O126" s="185"/>
      <c r="P126" s="185"/>
      <c r="Q126" s="185"/>
      <c r="R126" s="123"/>
      <c r="T126" s="124" t="s">
        <v>3</v>
      </c>
      <c r="U126" s="33" t="s">
        <v>39</v>
      </c>
      <c r="V126" s="125">
        <v>2.8000000000000001E-2</v>
      </c>
      <c r="W126" s="125">
        <f>V126*K126</f>
        <v>0.98</v>
      </c>
      <c r="X126" s="125">
        <v>0</v>
      </c>
      <c r="Y126" s="125">
        <f>X126*K126</f>
        <v>0</v>
      </c>
      <c r="Z126" s="125">
        <v>0</v>
      </c>
      <c r="AA126" s="126">
        <f>Z126*K126</f>
        <v>0</v>
      </c>
      <c r="AR126" s="13" t="s">
        <v>120</v>
      </c>
      <c r="AT126" s="13" t="s">
        <v>116</v>
      </c>
      <c r="AU126" s="13" t="s">
        <v>86</v>
      </c>
      <c r="AY126" s="13" t="s">
        <v>115</v>
      </c>
      <c r="BE126" s="127">
        <f>IF(U126="základní",N126,0)</f>
        <v>0</v>
      </c>
      <c r="BF126" s="127">
        <f>IF(U126="snížená",N126,0)</f>
        <v>0</v>
      </c>
      <c r="BG126" s="127">
        <f>IF(U126="zákl. přenesená",N126,0)</f>
        <v>0</v>
      </c>
      <c r="BH126" s="127">
        <f>IF(U126="sníž. přenesená",N126,0)</f>
        <v>0</v>
      </c>
      <c r="BI126" s="127">
        <f>IF(U126="nulová",N126,0)</f>
        <v>0</v>
      </c>
      <c r="BJ126" s="13" t="s">
        <v>20</v>
      </c>
      <c r="BK126" s="127">
        <f>ROUND(L126*K126,2)</f>
        <v>0</v>
      </c>
      <c r="BL126" s="13" t="s">
        <v>120</v>
      </c>
      <c r="BM126" s="13" t="s">
        <v>150</v>
      </c>
    </row>
    <row r="127" spans="2:65" s="1" customFormat="1" ht="22.5" customHeight="1" x14ac:dyDescent="0.3">
      <c r="B127" s="118"/>
      <c r="C127" s="128" t="s">
        <v>151</v>
      </c>
      <c r="D127" s="128" t="s">
        <v>125</v>
      </c>
      <c r="E127" s="129" t="s">
        <v>152</v>
      </c>
      <c r="F127" s="189" t="s">
        <v>153</v>
      </c>
      <c r="G127" s="190"/>
      <c r="H127" s="190"/>
      <c r="I127" s="190"/>
      <c r="J127" s="130" t="s">
        <v>133</v>
      </c>
      <c r="K127" s="131">
        <v>35</v>
      </c>
      <c r="L127" s="191">
        <v>0</v>
      </c>
      <c r="M127" s="190"/>
      <c r="N127" s="191">
        <f>ROUND(L127*K127,2)</f>
        <v>0</v>
      </c>
      <c r="O127" s="185"/>
      <c r="P127" s="185"/>
      <c r="Q127" s="185"/>
      <c r="R127" s="123"/>
      <c r="T127" s="124" t="s">
        <v>3</v>
      </c>
      <c r="U127" s="33" t="s">
        <v>39</v>
      </c>
      <c r="V127" s="125">
        <v>0</v>
      </c>
      <c r="W127" s="125">
        <f>V127*K127</f>
        <v>0</v>
      </c>
      <c r="X127" s="125">
        <v>1.6699999999999999E-4</v>
      </c>
      <c r="Y127" s="125">
        <f>X127*K127</f>
        <v>5.8449999999999995E-3</v>
      </c>
      <c r="Z127" s="125">
        <v>0</v>
      </c>
      <c r="AA127" s="126">
        <f>Z127*K127</f>
        <v>0</v>
      </c>
      <c r="AR127" s="13" t="s">
        <v>128</v>
      </c>
      <c r="AT127" s="13" t="s">
        <v>125</v>
      </c>
      <c r="AU127" s="13" t="s">
        <v>86</v>
      </c>
      <c r="AY127" s="13" t="s">
        <v>115</v>
      </c>
      <c r="BE127" s="127">
        <f>IF(U127="základní",N127,0)</f>
        <v>0</v>
      </c>
      <c r="BF127" s="127">
        <f>IF(U127="snížená",N127,0)</f>
        <v>0</v>
      </c>
      <c r="BG127" s="127">
        <f>IF(U127="zákl. přenesená",N127,0)</f>
        <v>0</v>
      </c>
      <c r="BH127" s="127">
        <f>IF(U127="sníž. přenesená",N127,0)</f>
        <v>0</v>
      </c>
      <c r="BI127" s="127">
        <f>IF(U127="nulová",N127,0)</f>
        <v>0</v>
      </c>
      <c r="BJ127" s="13" t="s">
        <v>20</v>
      </c>
      <c r="BK127" s="127">
        <f>ROUND(L127*K127,2)</f>
        <v>0</v>
      </c>
      <c r="BL127" s="13" t="s">
        <v>120</v>
      </c>
      <c r="BM127" s="13" t="s">
        <v>154</v>
      </c>
    </row>
    <row r="128" spans="2:65" s="9" customFormat="1" ht="29.85" customHeight="1" x14ac:dyDescent="0.3">
      <c r="B128" s="108"/>
      <c r="D128" s="117" t="s">
        <v>100</v>
      </c>
      <c r="E128" s="117"/>
      <c r="F128" s="117"/>
      <c r="G128" s="117"/>
      <c r="H128" s="117"/>
      <c r="I128" s="117"/>
      <c r="J128" s="117"/>
      <c r="K128" s="117"/>
      <c r="L128" s="117"/>
      <c r="M128" s="117"/>
      <c r="N128" s="187">
        <f>BK128</f>
        <v>0</v>
      </c>
      <c r="O128" s="188"/>
      <c r="P128" s="188"/>
      <c r="Q128" s="188"/>
      <c r="R128" s="110"/>
      <c r="T128" s="111"/>
      <c r="W128" s="112">
        <f>W129</f>
        <v>0.748</v>
      </c>
      <c r="Y128" s="112">
        <f>Y129</f>
        <v>0</v>
      </c>
      <c r="AA128" s="113">
        <f>AA129</f>
        <v>0</v>
      </c>
      <c r="AR128" s="114" t="s">
        <v>86</v>
      </c>
      <c r="AT128" s="115" t="s">
        <v>73</v>
      </c>
      <c r="AU128" s="115" t="s">
        <v>20</v>
      </c>
      <c r="AY128" s="114" t="s">
        <v>115</v>
      </c>
      <c r="BK128" s="116">
        <f>BK129</f>
        <v>0</v>
      </c>
    </row>
    <row r="129" spans="2:65" s="1" customFormat="1" ht="31.5" customHeight="1" x14ac:dyDescent="0.3">
      <c r="B129" s="118"/>
      <c r="C129" s="119" t="s">
        <v>155</v>
      </c>
      <c r="D129" s="119" t="s">
        <v>116</v>
      </c>
      <c r="E129" s="120" t="s">
        <v>156</v>
      </c>
      <c r="F129" s="186" t="s">
        <v>157</v>
      </c>
      <c r="G129" s="185"/>
      <c r="H129" s="185"/>
      <c r="I129" s="185"/>
      <c r="J129" s="121" t="s">
        <v>119</v>
      </c>
      <c r="K129" s="122">
        <v>4</v>
      </c>
      <c r="L129" s="184">
        <v>0</v>
      </c>
      <c r="M129" s="185"/>
      <c r="N129" s="184">
        <f>ROUND(L129*K129,2)</f>
        <v>0</v>
      </c>
      <c r="O129" s="185"/>
      <c r="P129" s="185"/>
      <c r="Q129" s="185"/>
      <c r="R129" s="123"/>
      <c r="T129" s="124" t="s">
        <v>3</v>
      </c>
      <c r="U129" s="132" t="s">
        <v>39</v>
      </c>
      <c r="V129" s="133">
        <v>0.187</v>
      </c>
      <c r="W129" s="133">
        <f>V129*K129</f>
        <v>0.748</v>
      </c>
      <c r="X129" s="133">
        <v>0</v>
      </c>
      <c r="Y129" s="133">
        <f>X129*K129</f>
        <v>0</v>
      </c>
      <c r="Z129" s="133">
        <v>0</v>
      </c>
      <c r="AA129" s="134">
        <f>Z129*K129</f>
        <v>0</v>
      </c>
      <c r="AR129" s="13" t="s">
        <v>120</v>
      </c>
      <c r="AT129" s="13" t="s">
        <v>116</v>
      </c>
      <c r="AU129" s="13" t="s">
        <v>86</v>
      </c>
      <c r="AY129" s="13" t="s">
        <v>115</v>
      </c>
      <c r="BE129" s="127">
        <f>IF(U129="základní",N129,0)</f>
        <v>0</v>
      </c>
      <c r="BF129" s="127">
        <f>IF(U129="snížená",N129,0)</f>
        <v>0</v>
      </c>
      <c r="BG129" s="127">
        <f>IF(U129="zákl. přenesená",N129,0)</f>
        <v>0</v>
      </c>
      <c r="BH129" s="127">
        <f>IF(U129="sníž. přenesená",N129,0)</f>
        <v>0</v>
      </c>
      <c r="BI129" s="127">
        <f>IF(U129="nulová",N129,0)</f>
        <v>0</v>
      </c>
      <c r="BJ129" s="13" t="s">
        <v>20</v>
      </c>
      <c r="BK129" s="127">
        <f>ROUND(L129*K129,2)</f>
        <v>0</v>
      </c>
      <c r="BL129" s="13" t="s">
        <v>120</v>
      </c>
      <c r="BM129" s="13" t="s">
        <v>158</v>
      </c>
    </row>
    <row r="130" spans="2:65" s="1" customFormat="1" ht="6.95" customHeight="1" x14ac:dyDescent="0.3"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50"/>
    </row>
  </sheetData>
  <sheetProtection algorithmName="SHA-512" hashValue="o+ys47YCot626aH+gOZX+IhoKXc+CIKwRmQgQj9IYl2RfYXi6H2dJqaBmEPJIx7fsi2/SW9mX3RN7GDJAHOAmw==" saltValue="aOTJB8X5jzmE3aqt7dRaUw==" spinCount="100000" sheet="1" formatCells="0" formatColumns="0" formatRows="0" insertColumns="0" insertRows="0" insertHyperlinks="0" deleteColumns="0" deleteRows="0" sort="0" autoFilter="0" pivotTables="0"/>
  <mergeCells count="90">
    <mergeCell ref="N113:Q113"/>
    <mergeCell ref="N114:Q114"/>
    <mergeCell ref="N115:Q115"/>
    <mergeCell ref="F105:P105"/>
    <mergeCell ref="M107:P107"/>
    <mergeCell ref="M109:Q109"/>
    <mergeCell ref="M110:Q110"/>
    <mergeCell ref="F112:I112"/>
    <mergeCell ref="L112:M112"/>
    <mergeCell ref="N112:Q112"/>
    <mergeCell ref="N92:Q92"/>
    <mergeCell ref="N94:Q94"/>
    <mergeCell ref="L96:Q96"/>
    <mergeCell ref="C102:Q102"/>
    <mergeCell ref="F122:I122"/>
    <mergeCell ref="L122:M122"/>
    <mergeCell ref="N122:Q122"/>
    <mergeCell ref="F123:I123"/>
    <mergeCell ref="L123:M123"/>
    <mergeCell ref="N123:Q123"/>
    <mergeCell ref="F129:I129"/>
    <mergeCell ref="L129:M129"/>
    <mergeCell ref="N129:Q129"/>
    <mergeCell ref="N128:Q128"/>
    <mergeCell ref="F124:I124"/>
    <mergeCell ref="L124:M124"/>
    <mergeCell ref="N124:Q124"/>
    <mergeCell ref="F126:I126"/>
    <mergeCell ref="L126:M126"/>
    <mergeCell ref="N126:Q126"/>
    <mergeCell ref="N125:Q125"/>
    <mergeCell ref="F127:I127"/>
    <mergeCell ref="L127:M127"/>
    <mergeCell ref="N127:Q127"/>
    <mergeCell ref="N121:Q121"/>
    <mergeCell ref="F116:I116"/>
    <mergeCell ref="L116:M116"/>
    <mergeCell ref="N116:Q116"/>
    <mergeCell ref="F118:I118"/>
    <mergeCell ref="L118:M118"/>
    <mergeCell ref="N118:Q118"/>
    <mergeCell ref="N117:Q117"/>
    <mergeCell ref="N120:Q120"/>
    <mergeCell ref="F119:I119"/>
    <mergeCell ref="L119:M119"/>
    <mergeCell ref="N119:Q119"/>
    <mergeCell ref="F121:I121"/>
    <mergeCell ref="L121:M121"/>
    <mergeCell ref="F104:P104"/>
    <mergeCell ref="N87:Q87"/>
    <mergeCell ref="N88:Q88"/>
    <mergeCell ref="N89:Q89"/>
    <mergeCell ref="N90:Q90"/>
    <mergeCell ref="N91:Q91"/>
    <mergeCell ref="M81:Q81"/>
    <mergeCell ref="M82:Q82"/>
    <mergeCell ref="C84:G84"/>
    <mergeCell ref="N84:Q84"/>
    <mergeCell ref="N86:Q86"/>
    <mergeCell ref="L36:P36"/>
    <mergeCell ref="C74:Q74"/>
    <mergeCell ref="F76:P76"/>
    <mergeCell ref="F77:P77"/>
    <mergeCell ref="M79:P79"/>
    <mergeCell ref="H32:J32"/>
    <mergeCell ref="M32:P32"/>
    <mergeCell ref="H33:J33"/>
    <mergeCell ref="M33:P33"/>
    <mergeCell ref="H34:J34"/>
    <mergeCell ref="M34:P34"/>
    <mergeCell ref="M26:P26"/>
    <mergeCell ref="M28:P28"/>
    <mergeCell ref="H30:J30"/>
    <mergeCell ref="M30:P30"/>
    <mergeCell ref="H31:J31"/>
    <mergeCell ref="M31:P31"/>
    <mergeCell ref="O16:P16"/>
    <mergeCell ref="O18:P18"/>
    <mergeCell ref="O19:P19"/>
    <mergeCell ref="E22:L22"/>
    <mergeCell ref="M25:P25"/>
    <mergeCell ref="O9:P9"/>
    <mergeCell ref="O10:P10"/>
    <mergeCell ref="O12:P12"/>
    <mergeCell ref="O13:P13"/>
    <mergeCell ref="O15:P15"/>
    <mergeCell ref="C2:Q2"/>
    <mergeCell ref="F4:P4"/>
    <mergeCell ref="F5:P5"/>
    <mergeCell ref="O7:P7"/>
  </mergeCell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1593217-1 - Suterén - el....</vt:lpstr>
      <vt:lpstr>'1593217-1 - Suterén - el....'!Názvy_tisku</vt:lpstr>
      <vt:lpstr>'Rekapitulace stavby'!Názvy_tisku</vt:lpstr>
      <vt:lpstr>'1593217-1 - Suterén - el....'!Oblast_tisku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DESKTOP-KUCABA\Mirek</dc:creator>
  <cp:lastModifiedBy>Vančura Jan</cp:lastModifiedBy>
  <cp:lastPrinted>2018-11-28T09:38:01Z</cp:lastPrinted>
  <dcterms:created xsi:type="dcterms:W3CDTF">2018-11-27T08:59:45Z</dcterms:created>
  <dcterms:modified xsi:type="dcterms:W3CDTF">2019-03-14T07:50:13Z</dcterms:modified>
</cp:coreProperties>
</file>