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ORD pracovní\2018_375_MMDěčín_tribuna fotbalové hřiště\Rozpočty\"/>
    </mc:Choice>
  </mc:AlternateContent>
  <xr:revisionPtr revIDLastSave="0" documentId="13_ncr:1_{5A15BD5E-2A30-4891-8F21-32503A316FAB}" xr6:coauthVersionLast="40" xr6:coauthVersionMax="40" xr10:uidLastSave="{00000000-0000-0000-0000-000000000000}"/>
  <bookViews>
    <workbookView xWindow="0" yWindow="0" windowWidth="25200" windowHeight="11865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1 Pol'!$A$1:$W$68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2" l="1"/>
  <c r="E29" i="12"/>
  <c r="E27" i="12"/>
  <c r="E25" i="12"/>
  <c r="G9" i="12" l="1"/>
  <c r="M9" i="12" s="1"/>
  <c r="I9" i="12"/>
  <c r="I8" i="12" s="1"/>
  <c r="K9" i="12"/>
  <c r="O9" i="12"/>
  <c r="Q9" i="12"/>
  <c r="Q8" i="12" s="1"/>
  <c r="V9" i="12"/>
  <c r="G11" i="12"/>
  <c r="M11" i="12" s="1"/>
  <c r="I11" i="12"/>
  <c r="K11" i="12"/>
  <c r="O11" i="12"/>
  <c r="O8" i="12" s="1"/>
  <c r="Q11" i="12"/>
  <c r="V11" i="12"/>
  <c r="G13" i="12"/>
  <c r="I50" i="1" s="1"/>
  <c r="K13" i="12"/>
  <c r="V13" i="12"/>
  <c r="G14" i="12"/>
  <c r="M14" i="12" s="1"/>
  <c r="M13" i="12" s="1"/>
  <c r="I14" i="12"/>
  <c r="I13" i="12" s="1"/>
  <c r="K14" i="12"/>
  <c r="O14" i="12"/>
  <c r="O13" i="12" s="1"/>
  <c r="Q14" i="12"/>
  <c r="Q13" i="12" s="1"/>
  <c r="V14" i="12"/>
  <c r="G18" i="12"/>
  <c r="M18" i="12" s="1"/>
  <c r="I18" i="12"/>
  <c r="I17" i="12" s="1"/>
  <c r="K18" i="12"/>
  <c r="O18" i="12"/>
  <c r="Q18" i="12"/>
  <c r="Q17" i="12" s="1"/>
  <c r="V18" i="12"/>
  <c r="G21" i="12"/>
  <c r="I21" i="12"/>
  <c r="K21" i="12"/>
  <c r="O21" i="12"/>
  <c r="O17" i="12" s="1"/>
  <c r="Q21" i="12"/>
  <c r="V21" i="12"/>
  <c r="G25" i="12"/>
  <c r="I25" i="12"/>
  <c r="K25" i="12"/>
  <c r="O25" i="12"/>
  <c r="Q25" i="12"/>
  <c r="V25" i="12"/>
  <c r="G27" i="12"/>
  <c r="M27" i="12" s="1"/>
  <c r="I27" i="12"/>
  <c r="K27" i="12"/>
  <c r="O27" i="12"/>
  <c r="Q27" i="12"/>
  <c r="V27" i="12"/>
  <c r="G29" i="12"/>
  <c r="M29" i="12" s="1"/>
  <c r="I29" i="12"/>
  <c r="K29" i="12"/>
  <c r="O29" i="12"/>
  <c r="Q29" i="12"/>
  <c r="V29" i="12"/>
  <c r="G31" i="12"/>
  <c r="M31" i="12" s="1"/>
  <c r="I31" i="12"/>
  <c r="K31" i="12"/>
  <c r="O31" i="12"/>
  <c r="Q31" i="12"/>
  <c r="V31" i="12"/>
  <c r="G33" i="12"/>
  <c r="M33" i="12" s="1"/>
  <c r="I33" i="12"/>
  <c r="K33" i="12"/>
  <c r="O33" i="12"/>
  <c r="Q33" i="12"/>
  <c r="V33" i="12"/>
  <c r="G39" i="12"/>
  <c r="I39" i="12"/>
  <c r="K39" i="12"/>
  <c r="O39" i="12"/>
  <c r="Q39" i="12"/>
  <c r="V39" i="12"/>
  <c r="G42" i="12"/>
  <c r="I42" i="12"/>
  <c r="K42" i="12"/>
  <c r="M42" i="12"/>
  <c r="O42" i="12"/>
  <c r="Q42" i="12"/>
  <c r="V42" i="12"/>
  <c r="G46" i="12"/>
  <c r="M46" i="12" s="1"/>
  <c r="I46" i="12"/>
  <c r="K46" i="12"/>
  <c r="O46" i="12"/>
  <c r="Q46" i="12"/>
  <c r="V46" i="12"/>
  <c r="G48" i="12"/>
  <c r="M48" i="12" s="1"/>
  <c r="I48" i="12"/>
  <c r="K48" i="12"/>
  <c r="O48" i="12"/>
  <c r="Q48" i="12"/>
  <c r="V48" i="12"/>
  <c r="G52" i="12"/>
  <c r="M52" i="12" s="1"/>
  <c r="I52" i="12"/>
  <c r="K52" i="12"/>
  <c r="O52" i="12"/>
  <c r="Q52" i="12"/>
  <c r="V52" i="12"/>
  <c r="G55" i="12"/>
  <c r="G54" i="12" s="1"/>
  <c r="I54" i="1" s="1"/>
  <c r="I19" i="1" s="1"/>
  <c r="I55" i="12"/>
  <c r="K55" i="12"/>
  <c r="O55" i="12"/>
  <c r="O54" i="12" s="1"/>
  <c r="Q55" i="12"/>
  <c r="V55" i="12"/>
  <c r="V54" i="12" s="1"/>
  <c r="G56" i="12"/>
  <c r="I56" i="12"/>
  <c r="K56" i="12"/>
  <c r="M56" i="12"/>
  <c r="O56" i="12"/>
  <c r="Q56" i="12"/>
  <c r="V56" i="12"/>
  <c r="AE58" i="12"/>
  <c r="F41" i="1" s="1"/>
  <c r="I20" i="1"/>
  <c r="I18" i="1"/>
  <c r="F40" i="1" l="1"/>
  <c r="V38" i="12"/>
  <c r="V24" i="12"/>
  <c r="F39" i="1"/>
  <c r="F42" i="1" s="1"/>
  <c r="G23" i="1" s="1"/>
  <c r="A23" i="1" s="1"/>
  <c r="A24" i="1" s="1"/>
  <c r="G24" i="1" s="1"/>
  <c r="G38" i="12"/>
  <c r="I53" i="1" s="1"/>
  <c r="G24" i="12"/>
  <c r="I52" i="1" s="1"/>
  <c r="I17" i="1" s="1"/>
  <c r="K17" i="12"/>
  <c r="K8" i="12"/>
  <c r="Q54" i="12"/>
  <c r="I54" i="12"/>
  <c r="Q38" i="12"/>
  <c r="I38" i="12"/>
  <c r="O38" i="12"/>
  <c r="Q24" i="12"/>
  <c r="I24" i="12"/>
  <c r="O24" i="12"/>
  <c r="V17" i="12"/>
  <c r="V8" i="12"/>
  <c r="AF58" i="12"/>
  <c r="K54" i="12"/>
  <c r="K38" i="12"/>
  <c r="K24" i="12"/>
  <c r="G17" i="12"/>
  <c r="I51" i="1" s="1"/>
  <c r="M8" i="12"/>
  <c r="M55" i="12"/>
  <c r="M54" i="12" s="1"/>
  <c r="M39" i="12"/>
  <c r="M38" i="12" s="1"/>
  <c r="M25" i="12"/>
  <c r="M24" i="12" s="1"/>
  <c r="M21" i="12"/>
  <c r="M17" i="12" s="1"/>
  <c r="G8" i="12"/>
  <c r="J28" i="1"/>
  <c r="J26" i="1"/>
  <c r="G38" i="1"/>
  <c r="F38" i="1"/>
  <c r="H32" i="1"/>
  <c r="J23" i="1"/>
  <c r="J24" i="1"/>
  <c r="J25" i="1"/>
  <c r="J27" i="1"/>
  <c r="E24" i="1"/>
  <c r="E26" i="1"/>
  <c r="G58" i="12" l="1"/>
  <c r="I49" i="1"/>
  <c r="G40" i="1"/>
  <c r="H40" i="1" s="1"/>
  <c r="I40" i="1" s="1"/>
  <c r="G41" i="1"/>
  <c r="H41" i="1" s="1"/>
  <c r="I41" i="1" s="1"/>
  <c r="G39" i="1"/>
  <c r="G42" i="1" s="1"/>
  <c r="G25" i="1" s="1"/>
  <c r="A25" i="1" s="1"/>
  <c r="A26" i="1" s="1"/>
  <c r="G26" i="1" s="1"/>
  <c r="G28" i="1" l="1"/>
  <c r="H39" i="1"/>
  <c r="I39" i="1" s="1"/>
  <c r="I42" i="1" s="1"/>
  <c r="H42" i="1"/>
  <c r="I55" i="1"/>
  <c r="I16" i="1"/>
  <c r="I21" i="1" s="1"/>
  <c r="A27" i="1"/>
  <c r="A29" i="1" s="1"/>
  <c r="G29" i="1" s="1"/>
  <c r="G27" i="1" s="1"/>
  <c r="J53" i="1" l="1"/>
  <c r="J50" i="1"/>
  <c r="J52" i="1"/>
  <c r="J54" i="1"/>
  <c r="J49" i="1"/>
  <c r="J51" i="1"/>
  <c r="J39" i="1"/>
  <c r="J42" i="1" s="1"/>
  <c r="J40" i="1"/>
  <c r="J41" i="1"/>
  <c r="J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<sst xmlns="http://schemas.openxmlformats.org/spreadsheetml/2006/main" count="321" uniqueCount="172">
  <si>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</si>
  <si>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</si>
  <si>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</si>
  <si>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</si>
  <si>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</si>
  <si>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</si>
  <si>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</si>
  <si>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</si>
  <si>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</si>
  <si>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</si>
  <si>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</si>
  <si>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</si>
  <si>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</si>
  <si>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</si>
  <si>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</si>
  <si>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</si>
  <si>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</si>
  <si>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</si>
  <si>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</si>
  <si>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</si>
  <si>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</si>
  <si>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</si>
  <si>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</si>
  <si>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</si>
  <si>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</si>
  <si>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</si>
  <si>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</si>
  <si>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</si>
  <si>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</si>
  <si>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</si>
  <si>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</si>
  <si>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</si>
  <si>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</si>
  <si>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</si>
  <si>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</si>
  <si>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</si>
  <si>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</si>
  <si>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</si>
  <si>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</si>
  <si>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</si>
  <si>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</si>
  <si>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</si>
  <si>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</si>
  <si>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</si>
  <si>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 xml:space="preserve">Renovace ochr. nátěrů oc. konstr.-mechan.očišt.	</t>
  </si>
  <si>
    <t>SO 01</t>
  </si>
  <si>
    <t>Objekt:</t>
  </si>
  <si>
    <t>Rozpočet:</t>
  </si>
  <si>
    <t>Ing. Jiří Marek</t>
  </si>
  <si>
    <t>044</t>
  </si>
  <si>
    <t xml:space="preserve">Renovace ochr. nátěrů oc. konstr.-mechan.očišt.				</t>
  </si>
  <si>
    <t>Statutární město Děčín</t>
  </si>
  <si>
    <t>Mírové nám. 1175/5</t>
  </si>
  <si>
    <t>Děčín-Děčín IV-Podmokly</t>
  </si>
  <si>
    <t>40502</t>
  </si>
  <si>
    <t>00261238</t>
  </si>
  <si>
    <t>CZ00261238</t>
  </si>
  <si>
    <t xml:space="preserve">zhotovitel dle výběru investor </t>
  </si>
  <si>
    <t>Stavba</t>
  </si>
  <si>
    <t>Celkem za stavbu</t>
  </si>
  <si>
    <t>CZK</t>
  </si>
  <si>
    <t>Rekapitulace dílů</t>
  </si>
  <si>
    <t>Typ dílu</t>
  </si>
  <si>
    <t>4</t>
  </si>
  <si>
    <t>Vodorovné konstrukce</t>
  </si>
  <si>
    <t>95</t>
  </si>
  <si>
    <t>Dokončovací konstrukce na pozemních stavbách</t>
  </si>
  <si>
    <t>99</t>
  </si>
  <si>
    <t>Staveništní přesun hmot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</si>
  <si>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</si>
  <si>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</si>
  <si>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</si>
  <si>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</si>
  <si>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</si>
  <si>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</si>
  <si>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</si>
  <si>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</si>
  <si>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</si>
  <si>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</si>
  <si>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</si>
  <si>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</si>
  <si>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</si>
  <si>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</si>
  <si>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</si>
  <si>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</si>
  <si>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</si>
  <si>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</si>
  <si>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</si>
  <si>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</si>
  <si>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</si>
  <si>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</si>
  <si>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</si>
  <si>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</si>
  <si>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</si>
  <si>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</si>
  <si>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</si>
  <si>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</si>
  <si>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</si>
  <si>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</si>
  <si>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</si>
  <si>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</si>
  <si>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</si>
  <si>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451971112R00</t>
  </si>
  <si>
    <t>Položení vrstvy z geotextilie, uchycení sponami</t>
  </si>
  <si>
    <t>m2</t>
  </si>
  <si>
    <t>RTS 18/ II</t>
  </si>
  <si>
    <t>POL1_1</t>
  </si>
  <si>
    <t>v celé délce 39 m, v šíři cca 12,0 m : 39*12,0</t>
  </si>
  <si>
    <t>VV</t>
  </si>
  <si>
    <t>67352004R</t>
  </si>
  <si>
    <t>Geotextilie netkaná PK-Nontex PET 300 g/m2</t>
  </si>
  <si>
    <t>SPCM</t>
  </si>
  <si>
    <t>POL3_0</t>
  </si>
  <si>
    <t>39*12,0*1,1</t>
  </si>
  <si>
    <t>952901111R00</t>
  </si>
  <si>
    <t>Vyčištění budov o výšce podlaží do 4 m</t>
  </si>
  <si>
    <t xml:space="preserve">vyčištění staveniště po ukončení prací cca : </t>
  </si>
  <si>
    <t>39*12</t>
  </si>
  <si>
    <t>900      R01</t>
  </si>
  <si>
    <t>HZS, stavební dělník v tarifní třídě 4</t>
  </si>
  <si>
    <t>h</t>
  </si>
  <si>
    <t xml:space="preserve">pomocné práce pro řemesla : </t>
  </si>
  <si>
    <t>15</t>
  </si>
  <si>
    <t>998011002R00</t>
  </si>
  <si>
    <t>Přesun hmot pro budovy  výšky do 12 m</t>
  </si>
  <si>
    <t>t</t>
  </si>
  <si>
    <t>POL1_</t>
  </si>
  <si>
    <t xml:space="preserve">0,14 : </t>
  </si>
  <si>
    <t>0,14</t>
  </si>
  <si>
    <t>783101811R00</t>
  </si>
  <si>
    <t>Odstr. nátěrů z ocel.konstrukcí oškrábáním kart.</t>
  </si>
  <si>
    <t>POL1_7</t>
  </si>
  <si>
    <t>783151270R00</t>
  </si>
  <si>
    <t>Základní nátěr epoxidový OK 2x</t>
  </si>
  <si>
    <t>783174537R00</t>
  </si>
  <si>
    <t>Nátěr polyuretanový OK</t>
  </si>
  <si>
    <t>783903811R00</t>
  </si>
  <si>
    <t>Odmaštění chemickými rozpouštědly</t>
  </si>
  <si>
    <t>Příplatek za horolezecký způsob provedení</t>
  </si>
  <si>
    <t>Vlastní</t>
  </si>
  <si>
    <t>Indiv</t>
  </si>
  <si>
    <t xml:space="preserve">předpokládá se provedení veškerých prací horolezeckým způsobem(bez lešení) : </t>
  </si>
  <si>
    <t xml:space="preserve">v rámci provádění prací bude provedena revize kotvení trap. plechu k vazničkám a bude vyhotoven zápis : </t>
  </si>
  <si>
    <t xml:space="preserve">v rámci provádění horolezeckých prací bude demontován a zlikvidován ocelový rastr pro zasklení-sever : </t>
  </si>
  <si>
    <t>816,4</t>
  </si>
  <si>
    <t>979081111R00</t>
  </si>
  <si>
    <t>Odvoz suti a vybour. hmot na skládku do 1 km</t>
  </si>
  <si>
    <t xml:space="preserve">předpoklad odpadu cca 1t: : </t>
  </si>
  <si>
    <t>979081121R00</t>
  </si>
  <si>
    <t>Příplatek k odvozu za každý další 1 km</t>
  </si>
  <si>
    <t xml:space="preserve">skládka Orlík= 11km, : : </t>
  </si>
  <si>
    <t xml:space="preserve">10*1 : </t>
  </si>
  <si>
    <t>10*1</t>
  </si>
  <si>
    <t>979082111R00</t>
  </si>
  <si>
    <t>Vnitrostaveništní doprava suti do 10 m</t>
  </si>
  <si>
    <t>979082121R00</t>
  </si>
  <si>
    <t>Příplatek k vnitrost. dopravě suti za dalších 5 m</t>
  </si>
  <si>
    <t xml:space="preserve">předpoklad vodorovné přepravy do 20m: : </t>
  </si>
  <si>
    <t xml:space="preserve">2 x 1 : </t>
  </si>
  <si>
    <t>2*1</t>
  </si>
  <si>
    <t>979990105R00</t>
  </si>
  <si>
    <t xml:space="preserve">Poplatek za skládku </t>
  </si>
  <si>
    <t>005121R</t>
  </si>
  <si>
    <t>Zařízení staveniště</t>
  </si>
  <si>
    <t>Soubor</t>
  </si>
  <si>
    <t>POL99_8</t>
  </si>
  <si>
    <t>VRN2</t>
  </si>
  <si>
    <t>Přesun stavebních kapacit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</si>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</sst>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H28" sqref="H28"/>
    </sheetView>
  </sheetViews>
  <sheetFormatPr defaultRowHeight="12.75" x14ac:dyDescent="0.2"/>
  <sheetData>
    <row r="1" spans="1:7" x14ac:dyDescent="0.2">
      <c r="A1" s="34" t="s">
        <v>40</v>
      </c>
    </row>
    <row r="2" spans="1:7" ht="57.75" customHeight="1" x14ac:dyDescent="0.2">
      <c r="A2" s="192" t="s">
        <v>41</v>
      </c>
      <c r="B2" s="192"/>
      <c r="C2" s="192"/>
      <c r="D2" s="192"/>
      <c r="E2" s="192"/>
      <c r="F2" s="192"/>
      <c r="G2" s="19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8"/>
  <sheetViews>
    <sheetView showGridLines="0" tabSelected="1" topLeftCell="B11" zoomScaleNormal="100" zoomScaleSheetLayoutView="75" workbookViewId="0">
      <selection activeCell="Q23" sqref="Q2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0" t="s">
        <v>38</v>
      </c>
      <c r="B1" s="213" t="s">
        <v>4</v>
      </c>
      <c r="C1" s="214"/>
      <c r="D1" s="214"/>
      <c r="E1" s="214"/>
      <c r="F1" s="214"/>
      <c r="G1" s="214"/>
      <c r="H1" s="214"/>
      <c r="I1" s="214"/>
      <c r="J1" s="215"/>
    </row>
    <row r="2" spans="1:15" ht="36" customHeight="1" x14ac:dyDescent="0.2">
      <c r="A2" s="3"/>
      <c r="B2" s="78" t="s">
        <v>24</v>
      </c>
      <c r="C2" s="79"/>
      <c r="D2" s="80" t="s">
        <v>49</v>
      </c>
      <c r="E2" s="219" t="s">
        <v>50</v>
      </c>
      <c r="F2" s="220"/>
      <c r="G2" s="220"/>
      <c r="H2" s="220"/>
      <c r="I2" s="220"/>
      <c r="J2" s="221"/>
      <c r="O2" s="2"/>
    </row>
    <row r="3" spans="1:15" ht="27" customHeight="1" x14ac:dyDescent="0.2">
      <c r="A3" s="3"/>
      <c r="B3" s="81" t="s">
        <v>46</v>
      </c>
      <c r="C3" s="79"/>
      <c r="D3" s="82" t="s">
        <v>45</v>
      </c>
      <c r="E3" s="222" t="s">
        <v>44</v>
      </c>
      <c r="F3" s="223"/>
      <c r="G3" s="223"/>
      <c r="H3" s="223"/>
      <c r="I3" s="223"/>
      <c r="J3" s="224"/>
    </row>
    <row r="4" spans="1:15" ht="23.25" customHeight="1" x14ac:dyDescent="0.2">
      <c r="A4" s="76">
        <v>672</v>
      </c>
      <c r="B4" s="83" t="s">
        <v>47</v>
      </c>
      <c r="C4" s="84"/>
      <c r="D4" s="85" t="s">
        <v>43</v>
      </c>
      <c r="E4" s="208" t="s">
        <v>44</v>
      </c>
      <c r="F4" s="209"/>
      <c r="G4" s="209"/>
      <c r="H4" s="209"/>
      <c r="I4" s="209"/>
      <c r="J4" s="210"/>
    </row>
    <row r="5" spans="1:15" ht="24" customHeight="1" x14ac:dyDescent="0.2">
      <c r="A5" s="3"/>
      <c r="B5" s="44" t="s">
        <v>23</v>
      </c>
      <c r="C5" s="4"/>
      <c r="D5" s="86" t="s">
        <v>51</v>
      </c>
      <c r="E5" s="24"/>
      <c r="F5" s="24"/>
      <c r="G5" s="24"/>
      <c r="H5" s="26" t="s">
        <v>42</v>
      </c>
      <c r="I5" s="86" t="s">
        <v>55</v>
      </c>
      <c r="J5" s="10"/>
    </row>
    <row r="6" spans="1:15" ht="15.75" customHeight="1" x14ac:dyDescent="0.2">
      <c r="A6" s="3"/>
      <c r="B6" s="38"/>
      <c r="C6" s="24"/>
      <c r="D6" s="86" t="s">
        <v>52</v>
      </c>
      <c r="E6" s="24"/>
      <c r="F6" s="24"/>
      <c r="G6" s="24"/>
      <c r="H6" s="26" t="s">
        <v>36</v>
      </c>
      <c r="I6" s="86" t="s">
        <v>56</v>
      </c>
      <c r="J6" s="10"/>
    </row>
    <row r="7" spans="1:15" ht="15.75" customHeight="1" x14ac:dyDescent="0.2">
      <c r="A7" s="3"/>
      <c r="B7" s="39"/>
      <c r="C7" s="25"/>
      <c r="D7" s="77" t="s">
        <v>54</v>
      </c>
      <c r="E7" s="87" t="s">
        <v>53</v>
      </c>
      <c r="F7" s="31"/>
      <c r="G7" s="31"/>
      <c r="H7" s="33"/>
      <c r="I7" s="31"/>
      <c r="J7" s="48"/>
    </row>
    <row r="8" spans="1:15" ht="24" hidden="1" customHeight="1" x14ac:dyDescent="0.2">
      <c r="A8" s="3"/>
      <c r="B8" s="44" t="s">
        <v>21</v>
      </c>
      <c r="C8" s="4"/>
      <c r="D8" s="32"/>
      <c r="E8" s="4"/>
      <c r="F8" s="4"/>
      <c r="G8" s="42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2"/>
      <c r="E9" s="4"/>
      <c r="F9" s="4"/>
      <c r="G9" s="42"/>
      <c r="H9" s="26" t="s">
        <v>36</v>
      </c>
      <c r="I9" s="30"/>
      <c r="J9" s="10"/>
    </row>
    <row r="10" spans="1:15" ht="15.75" hidden="1" customHeight="1" x14ac:dyDescent="0.2">
      <c r="A10" s="3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">
      <c r="A11" s="3"/>
      <c r="B11" s="44" t="s">
        <v>20</v>
      </c>
      <c r="C11" s="4"/>
      <c r="D11" s="226" t="s">
        <v>57</v>
      </c>
      <c r="E11" s="226"/>
      <c r="F11" s="226"/>
      <c r="G11" s="226"/>
      <c r="H11" s="26" t="s">
        <v>42</v>
      </c>
      <c r="I11" s="89"/>
      <c r="J11" s="10"/>
    </row>
    <row r="12" spans="1:15" ht="15.75" customHeight="1" x14ac:dyDescent="0.2">
      <c r="A12" s="3"/>
      <c r="B12" s="38"/>
      <c r="C12" s="24"/>
      <c r="D12" s="207"/>
      <c r="E12" s="207"/>
      <c r="F12" s="207"/>
      <c r="G12" s="207"/>
      <c r="H12" s="26" t="s">
        <v>36</v>
      </c>
      <c r="I12" s="89"/>
      <c r="J12" s="10"/>
    </row>
    <row r="13" spans="1:15" ht="15.75" customHeight="1" x14ac:dyDescent="0.2">
      <c r="A13" s="3"/>
      <c r="B13" s="39"/>
      <c r="C13" s="25"/>
      <c r="D13" s="88"/>
      <c r="E13" s="211"/>
      <c r="F13" s="212"/>
      <c r="G13" s="212"/>
      <c r="H13" s="27"/>
      <c r="I13" s="31"/>
      <c r="J13" s="48"/>
    </row>
    <row r="14" spans="1:15" ht="24" hidden="1" customHeight="1" x14ac:dyDescent="0.2">
      <c r="A14" s="3"/>
      <c r="B14" s="63" t="s">
        <v>22</v>
      </c>
      <c r="C14" s="64"/>
      <c r="D14" s="65" t="s">
        <v>48</v>
      </c>
      <c r="E14" s="66"/>
      <c r="F14" s="66"/>
      <c r="G14" s="66"/>
      <c r="H14" s="67"/>
      <c r="I14" s="66"/>
      <c r="J14" s="68"/>
    </row>
    <row r="15" spans="1:15" ht="32.25" customHeight="1" x14ac:dyDescent="0.2">
      <c r="A15" s="3"/>
      <c r="B15" s="49" t="s">
        <v>34</v>
      </c>
      <c r="C15" s="69"/>
      <c r="D15" s="50"/>
      <c r="E15" s="225"/>
      <c r="F15" s="225"/>
      <c r="G15" s="227"/>
      <c r="H15" s="227"/>
      <c r="I15" s="227" t="s">
        <v>31</v>
      </c>
      <c r="J15" s="228"/>
    </row>
    <row r="16" spans="1:15" ht="23.25" customHeight="1" x14ac:dyDescent="0.2">
      <c r="A16" s="141" t="s">
        <v>26</v>
      </c>
      <c r="B16" s="54" t="s">
        <v>26</v>
      </c>
      <c r="C16" s="55"/>
      <c r="D16" s="56"/>
      <c r="E16" s="198"/>
      <c r="F16" s="199"/>
      <c r="G16" s="198"/>
      <c r="H16" s="199"/>
      <c r="I16" s="198">
        <f>SUMIF(F49:F54,A16,I49:I54)+SUMIF(F49:F54,"PSU",I49:I54)</f>
        <v>0</v>
      </c>
      <c r="J16" s="200"/>
    </row>
    <row r="17" spans="1:10" ht="23.25" customHeight="1" x14ac:dyDescent="0.2">
      <c r="A17" s="141" t="s">
        <v>27</v>
      </c>
      <c r="B17" s="54" t="s">
        <v>27</v>
      </c>
      <c r="C17" s="55"/>
      <c r="D17" s="56"/>
      <c r="E17" s="198"/>
      <c r="F17" s="199"/>
      <c r="G17" s="198"/>
      <c r="H17" s="199"/>
      <c r="I17" s="198">
        <f>SUMIF(F49:F54,A17,I49:I54)</f>
        <v>0</v>
      </c>
      <c r="J17" s="200"/>
    </row>
    <row r="18" spans="1:10" ht="23.25" customHeight="1" x14ac:dyDescent="0.2">
      <c r="A18" s="141" t="s">
        <v>28</v>
      </c>
      <c r="B18" s="54" t="s">
        <v>28</v>
      </c>
      <c r="C18" s="55"/>
      <c r="D18" s="56"/>
      <c r="E18" s="198"/>
      <c r="F18" s="199"/>
      <c r="G18" s="198"/>
      <c r="H18" s="199"/>
      <c r="I18" s="198">
        <f>SUMIF(F49:F54,A18,I49:I54)</f>
        <v>0</v>
      </c>
      <c r="J18" s="200"/>
    </row>
    <row r="19" spans="1:10" ht="23.25" customHeight="1" x14ac:dyDescent="0.2">
      <c r="A19" s="141" t="s">
        <v>74</v>
      </c>
      <c r="B19" s="54" t="s">
        <v>29</v>
      </c>
      <c r="C19" s="55"/>
      <c r="D19" s="56"/>
      <c r="E19" s="198"/>
      <c r="F19" s="199"/>
      <c r="G19" s="198"/>
      <c r="H19" s="199"/>
      <c r="I19" s="198">
        <f>SUMIF(F49:F54,A19,I49:I54)</f>
        <v>0</v>
      </c>
      <c r="J19" s="200"/>
    </row>
    <row r="20" spans="1:10" ht="23.25" customHeight="1" x14ac:dyDescent="0.2">
      <c r="A20" s="141" t="s">
        <v>75</v>
      </c>
      <c r="B20" s="54" t="s">
        <v>30</v>
      </c>
      <c r="C20" s="55"/>
      <c r="D20" s="56"/>
      <c r="E20" s="198"/>
      <c r="F20" s="199"/>
      <c r="G20" s="198"/>
      <c r="H20" s="199"/>
      <c r="I20" s="198">
        <f>SUMIF(F49:F54,A20,I49:I54)</f>
        <v>0</v>
      </c>
      <c r="J20" s="200"/>
    </row>
    <row r="21" spans="1:10" ht="23.25" customHeight="1" x14ac:dyDescent="0.2">
      <c r="A21" s="3"/>
      <c r="B21" s="71" t="s">
        <v>31</v>
      </c>
      <c r="C21" s="72"/>
      <c r="D21" s="73"/>
      <c r="E21" s="201"/>
      <c r="F21" s="229"/>
      <c r="G21" s="201"/>
      <c r="H21" s="229"/>
      <c r="I21" s="201">
        <f>SUM(I16:J20)</f>
        <v>0</v>
      </c>
      <c r="J21" s="202"/>
    </row>
    <row r="22" spans="1:10" ht="33" customHeight="1" x14ac:dyDescent="0.2">
      <c r="A22" s="3"/>
      <c r="B22" s="62" t="s">
        <v>35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">
      <c r="A23" s="3">
        <f>ZakladDPHSni*SazbaDPH1/100</f>
        <v>0</v>
      </c>
      <c r="B23" s="54" t="s">
        <v>13</v>
      </c>
      <c r="C23" s="55"/>
      <c r="D23" s="56"/>
      <c r="E23" s="57">
        <v>15</v>
      </c>
      <c r="F23" s="58" t="s">
        <v>0</v>
      </c>
      <c r="G23" s="196">
        <f>ZakladDPHSniVypocet</f>
        <v>0</v>
      </c>
      <c r="H23" s="197"/>
      <c r="I23" s="197"/>
      <c r="J23" s="59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4" t="s">
        <v>14</v>
      </c>
      <c r="C24" s="55"/>
      <c r="D24" s="56"/>
      <c r="E24" s="57">
        <f>SazbaDPH1</f>
        <v>15</v>
      </c>
      <c r="F24" s="58" t="s">
        <v>0</v>
      </c>
      <c r="G24" s="194">
        <f>IF(A24&gt;50, ROUNDUP(A23, 0), ROUNDDOWN(A23, 0))</f>
        <v>0</v>
      </c>
      <c r="H24" s="195"/>
      <c r="I24" s="195"/>
      <c r="J24" s="59" t="str">
        <f t="shared" si="0"/>
        <v>CZK</v>
      </c>
    </row>
    <row r="25" spans="1:10" ht="23.25" customHeight="1" x14ac:dyDescent="0.2">
      <c r="A25" s="3">
        <f>ZakladDPHZakl*SazbaDPH2/100</f>
        <v>0</v>
      </c>
      <c r="B25" s="54" t="s">
        <v>15</v>
      </c>
      <c r="C25" s="55"/>
      <c r="D25" s="56"/>
      <c r="E25" s="57">
        <v>21</v>
      </c>
      <c r="F25" s="58" t="s">
        <v>0</v>
      </c>
      <c r="G25" s="196">
        <f>ZakladDPHZaklVypocet</f>
        <v>0</v>
      </c>
      <c r="H25" s="197"/>
      <c r="I25" s="197"/>
      <c r="J25" s="59" t="str">
        <f t="shared" si="0"/>
        <v>CZK</v>
      </c>
    </row>
    <row r="26" spans="1:10" ht="23.25" customHeight="1" x14ac:dyDescent="0.2">
      <c r="A26" s="3">
        <f>(A25-INT(A25))*100</f>
        <v>0</v>
      </c>
      <c r="B26" s="46" t="s">
        <v>16</v>
      </c>
      <c r="C26" s="21"/>
      <c r="D26" s="17"/>
      <c r="E26" s="40">
        <f>SazbaDPH2</f>
        <v>21</v>
      </c>
      <c r="F26" s="41" t="s">
        <v>0</v>
      </c>
      <c r="G26" s="216">
        <f>IF(A26&gt;50, ROUNDUP(A25, 0), ROUNDDOWN(A25, 0))</f>
        <v>0</v>
      </c>
      <c r="H26" s="217"/>
      <c r="I26" s="217"/>
      <c r="J26" s="53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5" t="s">
        <v>5</v>
      </c>
      <c r="C27" s="19"/>
      <c r="D27" s="22"/>
      <c r="E27" s="19"/>
      <c r="F27" s="20"/>
      <c r="G27" s="218">
        <f>CenaCelkem-(ZakladDPHSni+DPHSni+ZakladDPHZakl+DPHZakl)</f>
        <v>0</v>
      </c>
      <c r="H27" s="218"/>
      <c r="I27" s="218"/>
      <c r="J27" s="60" t="str">
        <f t="shared" si="0"/>
        <v>CZK</v>
      </c>
    </row>
    <row r="28" spans="1:10" ht="27.75" hidden="1" customHeight="1" thickBot="1" x14ac:dyDescent="0.25">
      <c r="A28" s="3"/>
      <c r="B28" s="118" t="s">
        <v>25</v>
      </c>
      <c r="C28" s="119"/>
      <c r="D28" s="119"/>
      <c r="E28" s="120"/>
      <c r="F28" s="121"/>
      <c r="G28" s="204">
        <f>ZakladDPHSniVypocet+ZakladDPHZaklVypocet</f>
        <v>0</v>
      </c>
      <c r="H28" s="204"/>
      <c r="I28" s="204"/>
      <c r="J28" s="122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8" t="s">
        <v>37</v>
      </c>
      <c r="C29" s="123"/>
      <c r="D29" s="123"/>
      <c r="E29" s="123"/>
      <c r="F29" s="123"/>
      <c r="G29" s="203">
        <f>IF(A29&gt;50, ROUNDUP(A27, 0), ROUNDDOWN(A27, 0))</f>
        <v>0</v>
      </c>
      <c r="H29" s="203"/>
      <c r="I29" s="203"/>
      <c r="J29" s="124" t="s">
        <v>60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12</v>
      </c>
      <c r="D32" s="36"/>
      <c r="E32" s="36"/>
      <c r="F32" s="18" t="s">
        <v>11</v>
      </c>
      <c r="G32" s="36"/>
      <c r="H32" s="37">
        <f ca="1">TODAY()</f>
        <v>43448</v>
      </c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205"/>
      <c r="E34" s="206"/>
      <c r="F34" s="29"/>
      <c r="G34" s="205"/>
      <c r="H34" s="206"/>
      <c r="I34" s="206"/>
      <c r="J34" s="35"/>
    </row>
    <row r="35" spans="1:10" ht="12.75" customHeight="1" x14ac:dyDescent="0.2">
      <c r="A35" s="3"/>
      <c r="B35" s="3"/>
      <c r="C35" s="4"/>
      <c r="D35" s="193" t="s">
        <v>2</v>
      </c>
      <c r="E35" s="193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17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39</v>
      </c>
      <c r="B38" s="98" t="s">
        <v>18</v>
      </c>
      <c r="C38" s="99" t="s">
        <v>6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19</v>
      </c>
      <c r="I38" s="102" t="s">
        <v>1</v>
      </c>
      <c r="J38" s="103" t="s">
        <v>0</v>
      </c>
    </row>
    <row r="39" spans="1:10" ht="25.5" hidden="1" customHeight="1" x14ac:dyDescent="0.2">
      <c r="A39" s="94">
        <v>1</v>
      </c>
      <c r="B39" s="104" t="s">
        <v>58</v>
      </c>
      <c r="C39" s="230"/>
      <c r="D39" s="231"/>
      <c r="E39" s="231"/>
      <c r="F39" s="105">
        <f>'SO 01 1 Pol'!AE58</f>
        <v>0</v>
      </c>
      <c r="G39" s="106">
        <f>'SO 01 1 Pol'!AF58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 x14ac:dyDescent="0.2">
      <c r="A40" s="94">
        <v>2</v>
      </c>
      <c r="B40" s="109" t="s">
        <v>45</v>
      </c>
      <c r="C40" s="232" t="s">
        <v>44</v>
      </c>
      <c r="D40" s="233"/>
      <c r="E40" s="233"/>
      <c r="F40" s="110">
        <f>'SO 01 1 Pol'!AE58</f>
        <v>0</v>
      </c>
      <c r="G40" s="111">
        <f>'SO 01 1 Pol'!AF58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 x14ac:dyDescent="0.2">
      <c r="A41" s="94">
        <v>3</v>
      </c>
      <c r="B41" s="113" t="s">
        <v>43</v>
      </c>
      <c r="C41" s="230" t="s">
        <v>44</v>
      </c>
      <c r="D41" s="231"/>
      <c r="E41" s="231"/>
      <c r="F41" s="114">
        <f>'SO 01 1 Pol'!AE58</f>
        <v>0</v>
      </c>
      <c r="G41" s="107">
        <f>'SO 01 1 Pol'!AF58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4"/>
      <c r="B42" s="234" t="s">
        <v>59</v>
      </c>
      <c r="C42" s="235"/>
      <c r="D42" s="235"/>
      <c r="E42" s="236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 x14ac:dyDescent="0.25">
      <c r="B46" s="125" t="s">
        <v>61</v>
      </c>
    </row>
    <row r="48" spans="1:10" ht="25.5" customHeight="1" x14ac:dyDescent="0.2">
      <c r="A48" s="126"/>
      <c r="B48" s="129" t="s">
        <v>18</v>
      </c>
      <c r="C48" s="129" t="s">
        <v>6</v>
      </c>
      <c r="D48" s="130"/>
      <c r="E48" s="130"/>
      <c r="F48" s="131" t="s">
        <v>62</v>
      </c>
      <c r="G48" s="131"/>
      <c r="H48" s="131"/>
      <c r="I48" s="131" t="s">
        <v>31</v>
      </c>
      <c r="J48" s="131" t="s">
        <v>0</v>
      </c>
    </row>
    <row r="49" spans="1:10" ht="25.5" customHeight="1" x14ac:dyDescent="0.2">
      <c r="A49" s="127"/>
      <c r="B49" s="132" t="s">
        <v>63</v>
      </c>
      <c r="C49" s="237" t="s">
        <v>64</v>
      </c>
      <c r="D49" s="238"/>
      <c r="E49" s="238"/>
      <c r="F49" s="137" t="s">
        <v>26</v>
      </c>
      <c r="G49" s="138"/>
      <c r="H49" s="138"/>
      <c r="I49" s="138">
        <f>'SO 01 1 Pol'!G8</f>
        <v>0</v>
      </c>
      <c r="J49" s="135" t="str">
        <f>IF(I55=0,"",I49/I55*100)</f>
        <v/>
      </c>
    </row>
    <row r="50" spans="1:10" ht="25.5" customHeight="1" x14ac:dyDescent="0.2">
      <c r="A50" s="127"/>
      <c r="B50" s="132" t="s">
        <v>65</v>
      </c>
      <c r="C50" s="237" t="s">
        <v>66</v>
      </c>
      <c r="D50" s="238"/>
      <c r="E50" s="238"/>
      <c r="F50" s="137" t="s">
        <v>26</v>
      </c>
      <c r="G50" s="138"/>
      <c r="H50" s="138"/>
      <c r="I50" s="138">
        <f>'SO 01 1 Pol'!G13</f>
        <v>0</v>
      </c>
      <c r="J50" s="135" t="str">
        <f>IF(I55=0,"",I50/I55*100)</f>
        <v/>
      </c>
    </row>
    <row r="51" spans="1:10" ht="25.5" customHeight="1" x14ac:dyDescent="0.2">
      <c r="A51" s="127"/>
      <c r="B51" s="132" t="s">
        <v>67</v>
      </c>
      <c r="C51" s="237" t="s">
        <v>68</v>
      </c>
      <c r="D51" s="238"/>
      <c r="E51" s="238"/>
      <c r="F51" s="137" t="s">
        <v>26</v>
      </c>
      <c r="G51" s="138"/>
      <c r="H51" s="138"/>
      <c r="I51" s="138">
        <f>'SO 01 1 Pol'!G17</f>
        <v>0</v>
      </c>
      <c r="J51" s="135" t="str">
        <f>IF(I55=0,"",I51/I55*100)</f>
        <v/>
      </c>
    </row>
    <row r="52" spans="1:10" ht="25.5" customHeight="1" x14ac:dyDescent="0.2">
      <c r="A52" s="127"/>
      <c r="B52" s="132" t="s">
        <v>69</v>
      </c>
      <c r="C52" s="237" t="s">
        <v>70</v>
      </c>
      <c r="D52" s="238"/>
      <c r="E52" s="238"/>
      <c r="F52" s="137" t="s">
        <v>27</v>
      </c>
      <c r="G52" s="138"/>
      <c r="H52" s="138"/>
      <c r="I52" s="138">
        <f>'SO 01 1 Pol'!G24</f>
        <v>0</v>
      </c>
      <c r="J52" s="135" t="str">
        <f>IF(I55=0,"",I52/I55*100)</f>
        <v/>
      </c>
    </row>
    <row r="53" spans="1:10" ht="25.5" customHeight="1" x14ac:dyDescent="0.2">
      <c r="A53" s="127"/>
      <c r="B53" s="132" t="s">
        <v>71</v>
      </c>
      <c r="C53" s="237" t="s">
        <v>72</v>
      </c>
      <c r="D53" s="238"/>
      <c r="E53" s="238"/>
      <c r="F53" s="137" t="s">
        <v>73</v>
      </c>
      <c r="G53" s="138"/>
      <c r="H53" s="138"/>
      <c r="I53" s="138">
        <f>'SO 01 1 Pol'!G38</f>
        <v>0</v>
      </c>
      <c r="J53" s="135" t="str">
        <f>IF(I55=0,"",I53/I55*100)</f>
        <v/>
      </c>
    </row>
    <row r="54" spans="1:10" ht="25.5" customHeight="1" x14ac:dyDescent="0.2">
      <c r="A54" s="127"/>
      <c r="B54" s="132" t="s">
        <v>74</v>
      </c>
      <c r="C54" s="237" t="s">
        <v>29</v>
      </c>
      <c r="D54" s="238"/>
      <c r="E54" s="238"/>
      <c r="F54" s="137" t="s">
        <v>74</v>
      </c>
      <c r="G54" s="138"/>
      <c r="H54" s="138"/>
      <c r="I54" s="138">
        <f>'SO 01 1 Pol'!G54</f>
        <v>0</v>
      </c>
      <c r="J54" s="135" t="str">
        <f>IF(I55=0,"",I54/I55*100)</f>
        <v/>
      </c>
    </row>
    <row r="55" spans="1:10" ht="25.5" customHeight="1" x14ac:dyDescent="0.2">
      <c r="A55" s="128"/>
      <c r="B55" s="133" t="s">
        <v>1</v>
      </c>
      <c r="C55" s="133"/>
      <c r="D55" s="134"/>
      <c r="E55" s="134"/>
      <c r="F55" s="139"/>
      <c r="G55" s="140"/>
      <c r="H55" s="140"/>
      <c r="I55" s="140">
        <f>SUM(I49:I54)</f>
        <v>0</v>
      </c>
      <c r="J55" s="136">
        <f>SUM(J49:J54)</f>
        <v>0</v>
      </c>
    </row>
    <row r="56" spans="1:10" x14ac:dyDescent="0.2">
      <c r="F56" s="92"/>
      <c r="G56" s="91"/>
      <c r="H56" s="92"/>
      <c r="I56" s="91"/>
      <c r="J56" s="93"/>
    </row>
    <row r="57" spans="1:10" x14ac:dyDescent="0.2">
      <c r="F57" s="92"/>
      <c r="G57" s="91"/>
      <c r="H57" s="92"/>
      <c r="I57" s="91"/>
      <c r="J57" s="93"/>
    </row>
    <row r="58" spans="1:10" x14ac:dyDescent="0.2">
      <c r="F58" s="92"/>
      <c r="G58" s="91"/>
      <c r="H58" s="92"/>
      <c r="I58" s="91"/>
      <c r="J58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8"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9" t="s">
        <v>7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75" t="s">
        <v>8</v>
      </c>
      <c r="B2" s="74"/>
      <c r="C2" s="241"/>
      <c r="D2" s="241"/>
      <c r="E2" s="241"/>
      <c r="F2" s="241"/>
      <c r="G2" s="242"/>
    </row>
    <row r="3" spans="1:7" ht="24.95" customHeight="1" x14ac:dyDescent="0.2">
      <c r="A3" s="75" t="s">
        <v>9</v>
      </c>
      <c r="B3" s="74"/>
      <c r="C3" s="241"/>
      <c r="D3" s="241"/>
      <c r="E3" s="241"/>
      <c r="F3" s="241"/>
      <c r="G3" s="242"/>
    </row>
    <row r="4" spans="1:7" ht="24.95" customHeight="1" x14ac:dyDescent="0.2">
      <c r="A4" s="75" t="s">
        <v>10</v>
      </c>
      <c r="B4" s="74"/>
      <c r="C4" s="241"/>
      <c r="D4" s="241"/>
      <c r="E4" s="241"/>
      <c r="F4" s="241"/>
      <c r="G4" s="242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49" activePane="bottomLeft" state="frozen"/>
      <selection pane="bottomLeft" sqref="A1:G66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38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5" t="s">
        <v>7</v>
      </c>
      <c r="B1" s="255"/>
      <c r="C1" s="255"/>
      <c r="D1" s="255"/>
      <c r="E1" s="255"/>
      <c r="F1" s="255"/>
      <c r="G1" s="255"/>
      <c r="AG1" t="s">
        <v>76</v>
      </c>
    </row>
    <row r="2" spans="1:60" ht="24.95" customHeight="1" x14ac:dyDescent="0.2">
      <c r="A2" s="143" t="s">
        <v>8</v>
      </c>
      <c r="B2" s="74" t="s">
        <v>49</v>
      </c>
      <c r="C2" s="256" t="s">
        <v>50</v>
      </c>
      <c r="D2" s="257"/>
      <c r="E2" s="257"/>
      <c r="F2" s="257"/>
      <c r="G2" s="258"/>
      <c r="AG2" t="s">
        <v>77</v>
      </c>
    </row>
    <row r="3" spans="1:60" ht="24.95" customHeight="1" x14ac:dyDescent="0.2">
      <c r="A3" s="143" t="s">
        <v>9</v>
      </c>
      <c r="B3" s="74" t="s">
        <v>45</v>
      </c>
      <c r="C3" s="256" t="s">
        <v>44</v>
      </c>
      <c r="D3" s="257"/>
      <c r="E3" s="257"/>
      <c r="F3" s="257"/>
      <c r="G3" s="258"/>
      <c r="AC3" s="90" t="s">
        <v>77</v>
      </c>
      <c r="AG3" t="s">
        <v>78</v>
      </c>
    </row>
    <row r="4" spans="1:60" ht="24.95" customHeight="1" x14ac:dyDescent="0.2">
      <c r="A4" s="144" t="s">
        <v>10</v>
      </c>
      <c r="B4" s="145" t="s">
        <v>43</v>
      </c>
      <c r="C4" s="259" t="s">
        <v>44</v>
      </c>
      <c r="D4" s="260"/>
      <c r="E4" s="260"/>
      <c r="F4" s="260"/>
      <c r="G4" s="261"/>
      <c r="AG4" t="s">
        <v>79</v>
      </c>
    </row>
    <row r="5" spans="1:60" x14ac:dyDescent="0.2">
      <c r="D5" s="142"/>
    </row>
    <row r="6" spans="1:60" ht="38.25" x14ac:dyDescent="0.2">
      <c r="A6" s="147" t="s">
        <v>80</v>
      </c>
      <c r="B6" s="149" t="s">
        <v>81</v>
      </c>
      <c r="C6" s="149" t="s">
        <v>82</v>
      </c>
      <c r="D6" s="148" t="s">
        <v>83</v>
      </c>
      <c r="E6" s="147" t="s">
        <v>84</v>
      </c>
      <c r="F6" s="146" t="s">
        <v>85</v>
      </c>
      <c r="G6" s="147" t="s">
        <v>31</v>
      </c>
      <c r="H6" s="150" t="s">
        <v>32</v>
      </c>
      <c r="I6" s="150" t="s">
        <v>86</v>
      </c>
      <c r="J6" s="150" t="s">
        <v>33</v>
      </c>
      <c r="K6" s="150" t="s">
        <v>87</v>
      </c>
      <c r="L6" s="150" t="s">
        <v>88</v>
      </c>
      <c r="M6" s="150" t="s">
        <v>89</v>
      </c>
      <c r="N6" s="150" t="s">
        <v>90</v>
      </c>
      <c r="O6" s="150" t="s">
        <v>91</v>
      </c>
      <c r="P6" s="150" t="s">
        <v>92</v>
      </c>
      <c r="Q6" s="150" t="s">
        <v>93</v>
      </c>
      <c r="R6" s="150" t="s">
        <v>94</v>
      </c>
      <c r="S6" s="150" t="s">
        <v>95</v>
      </c>
      <c r="T6" s="150" t="s">
        <v>96</v>
      </c>
      <c r="U6" s="150" t="s">
        <v>97</v>
      </c>
      <c r="V6" s="150" t="s">
        <v>98</v>
      </c>
      <c r="W6" s="150" t="s">
        <v>99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4" t="s">
        <v>100</v>
      </c>
      <c r="B8" s="165" t="s">
        <v>63</v>
      </c>
      <c r="C8" s="185" t="s">
        <v>64</v>
      </c>
      <c r="D8" s="166"/>
      <c r="E8" s="167"/>
      <c r="F8" s="168"/>
      <c r="G8" s="168">
        <f>SUMIF(AG9:AG12,"&lt;&gt;NOR",G9:G12)</f>
        <v>0</v>
      </c>
      <c r="H8" s="168"/>
      <c r="I8" s="168">
        <f>SUM(I9:I12)</f>
        <v>0</v>
      </c>
      <c r="J8" s="168"/>
      <c r="K8" s="168">
        <f>SUM(K9:K12)</f>
        <v>0</v>
      </c>
      <c r="L8" s="168"/>
      <c r="M8" s="168">
        <f>SUM(M9:M12)</f>
        <v>0</v>
      </c>
      <c r="N8" s="168"/>
      <c r="O8" s="168">
        <f>SUM(O9:O12)</f>
        <v>0</v>
      </c>
      <c r="P8" s="168"/>
      <c r="Q8" s="169">
        <f>SUM(Q9:Q12)</f>
        <v>0</v>
      </c>
      <c r="R8" s="163"/>
      <c r="S8" s="163"/>
      <c r="T8" s="163"/>
      <c r="U8" s="163"/>
      <c r="V8" s="163">
        <f>SUM(V9:V12)</f>
        <v>57.56</v>
      </c>
      <c r="W8" s="163"/>
      <c r="AG8" t="s">
        <v>101</v>
      </c>
    </row>
    <row r="9" spans="1:60" outlineLevel="1" x14ac:dyDescent="0.2">
      <c r="A9" s="170">
        <v>1</v>
      </c>
      <c r="B9" s="171" t="s">
        <v>102</v>
      </c>
      <c r="C9" s="186" t="s">
        <v>103</v>
      </c>
      <c r="D9" s="172" t="s">
        <v>104</v>
      </c>
      <c r="E9" s="173">
        <v>468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6">
        <f>ROUND(E9*P9,2)</f>
        <v>0</v>
      </c>
      <c r="R9" s="160"/>
      <c r="S9" s="160" t="s">
        <v>105</v>
      </c>
      <c r="T9" s="160" t="s">
        <v>105</v>
      </c>
      <c r="U9" s="160">
        <v>0.12300000000000001</v>
      </c>
      <c r="V9" s="160">
        <f>ROUND(E9*U9,2)</f>
        <v>57.56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106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87" t="s">
        <v>107</v>
      </c>
      <c r="D10" s="161"/>
      <c r="E10" s="162">
        <v>468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108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0">
        <v>2</v>
      </c>
      <c r="B11" s="171" t="s">
        <v>109</v>
      </c>
      <c r="C11" s="186" t="s">
        <v>110</v>
      </c>
      <c r="D11" s="172" t="s">
        <v>104</v>
      </c>
      <c r="E11" s="173">
        <v>514.80000000000007</v>
      </c>
      <c r="F11" s="174"/>
      <c r="G11" s="175">
        <f>ROUND(E11*F11,2)</f>
        <v>0</v>
      </c>
      <c r="H11" s="174"/>
      <c r="I11" s="175">
        <f>ROUND(E11*H11,2)</f>
        <v>0</v>
      </c>
      <c r="J11" s="174"/>
      <c r="K11" s="175">
        <f>ROUND(E11*J11,2)</f>
        <v>0</v>
      </c>
      <c r="L11" s="175">
        <v>21</v>
      </c>
      <c r="M11" s="175">
        <f>G11*(1+L11/100)</f>
        <v>0</v>
      </c>
      <c r="N11" s="175">
        <v>0</v>
      </c>
      <c r="O11" s="175">
        <f>ROUND(E11*N11,2)</f>
        <v>0</v>
      </c>
      <c r="P11" s="175">
        <v>0</v>
      </c>
      <c r="Q11" s="176">
        <f>ROUND(E11*P11,2)</f>
        <v>0</v>
      </c>
      <c r="R11" s="160" t="s">
        <v>111</v>
      </c>
      <c r="S11" s="160" t="s">
        <v>105</v>
      </c>
      <c r="T11" s="160" t="s">
        <v>105</v>
      </c>
      <c r="U11" s="160">
        <v>0</v>
      </c>
      <c r="V11" s="160">
        <f>ROUND(E11*U11,2)</f>
        <v>0</v>
      </c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112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87" t="s">
        <v>113</v>
      </c>
      <c r="D12" s="161"/>
      <c r="E12" s="162">
        <v>514.80000000000007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108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5.5" x14ac:dyDescent="0.2">
      <c r="A13" s="164" t="s">
        <v>100</v>
      </c>
      <c r="B13" s="165" t="s">
        <v>65</v>
      </c>
      <c r="C13" s="185" t="s">
        <v>66</v>
      </c>
      <c r="D13" s="166"/>
      <c r="E13" s="167"/>
      <c r="F13" s="168"/>
      <c r="G13" s="168">
        <f>SUMIF(AG14:AG16,"&lt;&gt;NOR",G14:G16)</f>
        <v>0</v>
      </c>
      <c r="H13" s="168"/>
      <c r="I13" s="168">
        <f>SUM(I14:I16)</f>
        <v>0</v>
      </c>
      <c r="J13" s="168"/>
      <c r="K13" s="168">
        <f>SUM(K14:K16)</f>
        <v>0</v>
      </c>
      <c r="L13" s="168"/>
      <c r="M13" s="168">
        <f>SUM(M14:M16)</f>
        <v>0</v>
      </c>
      <c r="N13" s="168"/>
      <c r="O13" s="168">
        <f>SUM(O14:O16)</f>
        <v>0</v>
      </c>
      <c r="P13" s="168"/>
      <c r="Q13" s="169">
        <f>SUM(Q14:Q16)</f>
        <v>0</v>
      </c>
      <c r="R13" s="163"/>
      <c r="S13" s="163"/>
      <c r="T13" s="163"/>
      <c r="U13" s="163"/>
      <c r="V13" s="163">
        <f>SUM(V14:V16)</f>
        <v>144.13999999999999</v>
      </c>
      <c r="W13" s="163"/>
      <c r="AG13" t="s">
        <v>101</v>
      </c>
    </row>
    <row r="14" spans="1:60" outlineLevel="1" x14ac:dyDescent="0.2">
      <c r="A14" s="170">
        <v>3</v>
      </c>
      <c r="B14" s="171" t="s">
        <v>114</v>
      </c>
      <c r="C14" s="186" t="s">
        <v>115</v>
      </c>
      <c r="D14" s="172" t="s">
        <v>104</v>
      </c>
      <c r="E14" s="173">
        <v>468</v>
      </c>
      <c r="F14" s="174"/>
      <c r="G14" s="175">
        <f>ROUND(E14*F14,2)</f>
        <v>0</v>
      </c>
      <c r="H14" s="174"/>
      <c r="I14" s="175">
        <f>ROUND(E14*H14,2)</f>
        <v>0</v>
      </c>
      <c r="J14" s="174"/>
      <c r="K14" s="175">
        <f>ROUND(E14*J14,2)</f>
        <v>0</v>
      </c>
      <c r="L14" s="175">
        <v>21</v>
      </c>
      <c r="M14" s="175">
        <f>G14*(1+L14/100)</f>
        <v>0</v>
      </c>
      <c r="N14" s="175">
        <v>0</v>
      </c>
      <c r="O14" s="175">
        <f>ROUND(E14*N14,2)</f>
        <v>0</v>
      </c>
      <c r="P14" s="175">
        <v>0</v>
      </c>
      <c r="Q14" s="176">
        <f>ROUND(E14*P14,2)</f>
        <v>0</v>
      </c>
      <c r="R14" s="160"/>
      <c r="S14" s="160" t="s">
        <v>105</v>
      </c>
      <c r="T14" s="160" t="s">
        <v>105</v>
      </c>
      <c r="U14" s="160">
        <v>0.30800000000000005</v>
      </c>
      <c r="V14" s="160">
        <f>ROUND(E14*U14,2)</f>
        <v>144.13999999999999</v>
      </c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106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87" t="s">
        <v>116</v>
      </c>
      <c r="D15" s="161"/>
      <c r="E15" s="162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108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87" t="s">
        <v>117</v>
      </c>
      <c r="D16" s="161"/>
      <c r="E16" s="162">
        <v>468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108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x14ac:dyDescent="0.2">
      <c r="A17" s="164" t="s">
        <v>100</v>
      </c>
      <c r="B17" s="165" t="s">
        <v>67</v>
      </c>
      <c r="C17" s="185" t="s">
        <v>68</v>
      </c>
      <c r="D17" s="166"/>
      <c r="E17" s="167"/>
      <c r="F17" s="168"/>
      <c r="G17" s="168">
        <f>SUMIF(AG18:AG23,"&lt;&gt;NOR",G18:G23)</f>
        <v>0</v>
      </c>
      <c r="H17" s="168"/>
      <c r="I17" s="168">
        <f>SUM(I18:I23)</f>
        <v>0</v>
      </c>
      <c r="J17" s="168"/>
      <c r="K17" s="168">
        <f>SUM(K18:K23)</f>
        <v>0</v>
      </c>
      <c r="L17" s="168"/>
      <c r="M17" s="168">
        <f>SUM(M18:M23)</f>
        <v>0</v>
      </c>
      <c r="N17" s="168"/>
      <c r="O17" s="168">
        <f>SUM(O18:O23)</f>
        <v>0</v>
      </c>
      <c r="P17" s="168"/>
      <c r="Q17" s="169">
        <f>SUM(Q18:Q23)</f>
        <v>0</v>
      </c>
      <c r="R17" s="163"/>
      <c r="S17" s="163"/>
      <c r="T17" s="163"/>
      <c r="U17" s="163"/>
      <c r="V17" s="163">
        <f>SUM(V18:V23)</f>
        <v>15.04</v>
      </c>
      <c r="W17" s="163"/>
      <c r="AG17" t="s">
        <v>101</v>
      </c>
    </row>
    <row r="18" spans="1:60" outlineLevel="1" x14ac:dyDescent="0.2">
      <c r="A18" s="170">
        <v>4</v>
      </c>
      <c r="B18" s="171" t="s">
        <v>118</v>
      </c>
      <c r="C18" s="186" t="s">
        <v>119</v>
      </c>
      <c r="D18" s="172" t="s">
        <v>120</v>
      </c>
      <c r="E18" s="173">
        <v>15</v>
      </c>
      <c r="F18" s="174"/>
      <c r="G18" s="175">
        <f>ROUND(E18*F18,2)</f>
        <v>0</v>
      </c>
      <c r="H18" s="174"/>
      <c r="I18" s="175">
        <f>ROUND(E18*H18,2)</f>
        <v>0</v>
      </c>
      <c r="J18" s="174"/>
      <c r="K18" s="175">
        <f>ROUND(E18*J18,2)</f>
        <v>0</v>
      </c>
      <c r="L18" s="175">
        <v>21</v>
      </c>
      <c r="M18" s="175">
        <f>G18*(1+L18/100)</f>
        <v>0</v>
      </c>
      <c r="N18" s="175">
        <v>0</v>
      </c>
      <c r="O18" s="175">
        <f>ROUND(E18*N18,2)</f>
        <v>0</v>
      </c>
      <c r="P18" s="175">
        <v>0</v>
      </c>
      <c r="Q18" s="176">
        <f>ROUND(E18*P18,2)</f>
        <v>0</v>
      </c>
      <c r="R18" s="160"/>
      <c r="S18" s="160" t="s">
        <v>105</v>
      </c>
      <c r="T18" s="160" t="s">
        <v>105</v>
      </c>
      <c r="U18" s="160">
        <v>1</v>
      </c>
      <c r="V18" s="160">
        <f>ROUND(E18*U18,2)</f>
        <v>15</v>
      </c>
      <c r="W18" s="160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106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187" t="s">
        <v>121</v>
      </c>
      <c r="D19" s="161"/>
      <c r="E19" s="162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108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87" t="s">
        <v>122</v>
      </c>
      <c r="D20" s="161"/>
      <c r="E20" s="162">
        <v>15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108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0">
        <v>5</v>
      </c>
      <c r="B21" s="171" t="s">
        <v>123</v>
      </c>
      <c r="C21" s="186" t="s">
        <v>124</v>
      </c>
      <c r="D21" s="172" t="s">
        <v>125</v>
      </c>
      <c r="E21" s="173">
        <v>0.14000000000000001</v>
      </c>
      <c r="F21" s="174"/>
      <c r="G21" s="175">
        <f>ROUND(E21*F21,2)</f>
        <v>0</v>
      </c>
      <c r="H21" s="174"/>
      <c r="I21" s="175">
        <f>ROUND(E21*H21,2)</f>
        <v>0</v>
      </c>
      <c r="J21" s="174"/>
      <c r="K21" s="175">
        <f>ROUND(E21*J21,2)</f>
        <v>0</v>
      </c>
      <c r="L21" s="175">
        <v>21</v>
      </c>
      <c r="M21" s="175">
        <f>G21*(1+L21/100)</f>
        <v>0</v>
      </c>
      <c r="N21" s="175">
        <v>0</v>
      </c>
      <c r="O21" s="175">
        <f>ROUND(E21*N21,2)</f>
        <v>0</v>
      </c>
      <c r="P21" s="175">
        <v>0</v>
      </c>
      <c r="Q21" s="176">
        <f>ROUND(E21*P21,2)</f>
        <v>0</v>
      </c>
      <c r="R21" s="160"/>
      <c r="S21" s="160" t="s">
        <v>105</v>
      </c>
      <c r="T21" s="160" t="s">
        <v>105</v>
      </c>
      <c r="U21" s="160">
        <v>0.30700000000000005</v>
      </c>
      <c r="V21" s="160">
        <f>ROUND(E21*U21,2)</f>
        <v>0.04</v>
      </c>
      <c r="W21" s="160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126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187" t="s">
        <v>127</v>
      </c>
      <c r="D22" s="161"/>
      <c r="E22" s="162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108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87" t="s">
        <v>128</v>
      </c>
      <c r="D23" s="161"/>
      <c r="E23" s="162">
        <v>0.14000000000000001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108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x14ac:dyDescent="0.2">
      <c r="A24" s="164" t="s">
        <v>100</v>
      </c>
      <c r="B24" s="165" t="s">
        <v>69</v>
      </c>
      <c r="C24" s="185" t="s">
        <v>70</v>
      </c>
      <c r="D24" s="166"/>
      <c r="E24" s="167"/>
      <c r="F24" s="168"/>
      <c r="G24" s="168">
        <f>SUMIF(AG25:AG37,"&lt;&gt;NOR",G25:G37)</f>
        <v>0</v>
      </c>
      <c r="H24" s="168"/>
      <c r="I24" s="168">
        <f>SUM(I25:I37)</f>
        <v>0</v>
      </c>
      <c r="J24" s="168"/>
      <c r="K24" s="168">
        <f>SUM(K25:K37)</f>
        <v>0</v>
      </c>
      <c r="L24" s="168"/>
      <c r="M24" s="168">
        <f>SUM(M25:M37)</f>
        <v>0</v>
      </c>
      <c r="N24" s="168"/>
      <c r="O24" s="168">
        <f>SUM(O25:O37)</f>
        <v>0</v>
      </c>
      <c r="P24" s="168"/>
      <c r="Q24" s="169">
        <f>SUM(Q25:Q37)</f>
        <v>0</v>
      </c>
      <c r="R24" s="163"/>
      <c r="S24" s="163"/>
      <c r="T24" s="163"/>
      <c r="U24" s="163"/>
      <c r="V24" s="163">
        <f>SUM(V25:V37)</f>
        <v>418.05999999999995</v>
      </c>
      <c r="W24" s="163"/>
      <c r="AG24" t="s">
        <v>101</v>
      </c>
    </row>
    <row r="25" spans="1:60" outlineLevel="1" x14ac:dyDescent="0.2">
      <c r="A25" s="170">
        <v>6</v>
      </c>
      <c r="B25" s="171" t="s">
        <v>129</v>
      </c>
      <c r="C25" s="186" t="s">
        <v>130</v>
      </c>
      <c r="D25" s="172" t="s">
        <v>104</v>
      </c>
      <c r="E25" s="173">
        <f>E26</f>
        <v>1370.67</v>
      </c>
      <c r="F25" s="174"/>
      <c r="G25" s="175">
        <f>ROUND(E25*F25,2)</f>
        <v>0</v>
      </c>
      <c r="H25" s="174"/>
      <c r="I25" s="175">
        <f>ROUND(E25*H25,2)</f>
        <v>0</v>
      </c>
      <c r="J25" s="174"/>
      <c r="K25" s="175">
        <f>ROUND(E25*J25,2)</f>
        <v>0</v>
      </c>
      <c r="L25" s="175">
        <v>21</v>
      </c>
      <c r="M25" s="175">
        <f>G25*(1+L25/100)</f>
        <v>0</v>
      </c>
      <c r="N25" s="175">
        <v>0</v>
      </c>
      <c r="O25" s="175">
        <f>ROUND(E25*N25,2)</f>
        <v>0</v>
      </c>
      <c r="P25" s="175">
        <v>0</v>
      </c>
      <c r="Q25" s="176">
        <f>ROUND(E25*P25,2)</f>
        <v>0</v>
      </c>
      <c r="R25" s="160"/>
      <c r="S25" s="160" t="s">
        <v>105</v>
      </c>
      <c r="T25" s="160" t="s">
        <v>105</v>
      </c>
      <c r="U25" s="160">
        <v>4.1000000000000002E-2</v>
      </c>
      <c r="V25" s="160">
        <f>ROUND(E25*U25,2)</f>
        <v>56.2</v>
      </c>
      <c r="W25" s="160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131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87">
        <v>1370.67</v>
      </c>
      <c r="D26" s="161"/>
      <c r="E26" s="162">
        <v>1370.67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108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0">
        <v>7</v>
      </c>
      <c r="B27" s="171" t="s">
        <v>132</v>
      </c>
      <c r="C27" s="186" t="s">
        <v>133</v>
      </c>
      <c r="D27" s="172" t="s">
        <v>104</v>
      </c>
      <c r="E27" s="173">
        <f>E28</f>
        <v>1370.67</v>
      </c>
      <c r="F27" s="174"/>
      <c r="G27" s="175">
        <f>ROUND(E27*F27,2)</f>
        <v>0</v>
      </c>
      <c r="H27" s="174"/>
      <c r="I27" s="175">
        <f>ROUND(E27*H27,2)</f>
        <v>0</v>
      </c>
      <c r="J27" s="174"/>
      <c r="K27" s="175">
        <f>ROUND(E27*J27,2)</f>
        <v>0</v>
      </c>
      <c r="L27" s="175">
        <v>21</v>
      </c>
      <c r="M27" s="175">
        <f>G27*(1+L27/100)</f>
        <v>0</v>
      </c>
      <c r="N27" s="175">
        <v>0</v>
      </c>
      <c r="O27" s="175">
        <f>ROUND(E27*N27,2)</f>
        <v>0</v>
      </c>
      <c r="P27" s="175">
        <v>0</v>
      </c>
      <c r="Q27" s="176">
        <f>ROUND(E27*P27,2)</f>
        <v>0</v>
      </c>
      <c r="R27" s="160"/>
      <c r="S27" s="160" t="s">
        <v>105</v>
      </c>
      <c r="T27" s="160" t="s">
        <v>105</v>
      </c>
      <c r="U27" s="160">
        <v>5.7000000000000002E-2</v>
      </c>
      <c r="V27" s="160">
        <f>ROUND(E27*U27,2)</f>
        <v>78.13</v>
      </c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131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87">
        <v>1370.67</v>
      </c>
      <c r="D28" s="161"/>
      <c r="E28" s="162">
        <v>1370.67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108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0">
        <v>8</v>
      </c>
      <c r="B29" s="171" t="s">
        <v>134</v>
      </c>
      <c r="C29" s="186" t="s">
        <v>135</v>
      </c>
      <c r="D29" s="172" t="s">
        <v>104</v>
      </c>
      <c r="E29" s="173">
        <f>E30</f>
        <v>1370.67</v>
      </c>
      <c r="F29" s="174"/>
      <c r="G29" s="175">
        <f>ROUND(E29*F29,2)</f>
        <v>0</v>
      </c>
      <c r="H29" s="174"/>
      <c r="I29" s="175">
        <f>ROUND(E29*H29,2)</f>
        <v>0</v>
      </c>
      <c r="J29" s="174"/>
      <c r="K29" s="175">
        <f>ROUND(E29*J29,2)</f>
        <v>0</v>
      </c>
      <c r="L29" s="175">
        <v>21</v>
      </c>
      <c r="M29" s="175">
        <f>G29*(1+L29/100)</f>
        <v>0</v>
      </c>
      <c r="N29" s="175">
        <v>0</v>
      </c>
      <c r="O29" s="175">
        <f>ROUND(E29*N29,2)</f>
        <v>0</v>
      </c>
      <c r="P29" s="175">
        <v>0</v>
      </c>
      <c r="Q29" s="176">
        <f>ROUND(E29*P29,2)</f>
        <v>0</v>
      </c>
      <c r="R29" s="160"/>
      <c r="S29" s="160" t="s">
        <v>105</v>
      </c>
      <c r="T29" s="160" t="s">
        <v>105</v>
      </c>
      <c r="U29" s="160">
        <v>6.3E-2</v>
      </c>
      <c r="V29" s="160">
        <f>ROUND(E29*U29,2)</f>
        <v>86.35</v>
      </c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131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87">
        <v>1370.67</v>
      </c>
      <c r="D30" s="161"/>
      <c r="E30" s="162">
        <v>1370.67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108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0">
        <v>9</v>
      </c>
      <c r="B31" s="171" t="s">
        <v>136</v>
      </c>
      <c r="C31" s="186" t="s">
        <v>137</v>
      </c>
      <c r="D31" s="172" t="s">
        <v>104</v>
      </c>
      <c r="E31" s="173">
        <f>E32</f>
        <v>1370.67</v>
      </c>
      <c r="F31" s="174"/>
      <c r="G31" s="175">
        <f>ROUND(E31*F31,2)</f>
        <v>0</v>
      </c>
      <c r="H31" s="174"/>
      <c r="I31" s="175">
        <f>ROUND(E31*H31,2)</f>
        <v>0</v>
      </c>
      <c r="J31" s="174"/>
      <c r="K31" s="175">
        <f>ROUND(E31*J31,2)</f>
        <v>0</v>
      </c>
      <c r="L31" s="175">
        <v>21</v>
      </c>
      <c r="M31" s="175">
        <f>G31*(1+L31/100)</f>
        <v>0</v>
      </c>
      <c r="N31" s="175">
        <v>0</v>
      </c>
      <c r="O31" s="175">
        <f>ROUND(E31*N31,2)</f>
        <v>0</v>
      </c>
      <c r="P31" s="175">
        <v>0</v>
      </c>
      <c r="Q31" s="176">
        <f>ROUND(E31*P31,2)</f>
        <v>0</v>
      </c>
      <c r="R31" s="160"/>
      <c r="S31" s="160" t="s">
        <v>105</v>
      </c>
      <c r="T31" s="160" t="s">
        <v>105</v>
      </c>
      <c r="U31" s="160">
        <v>0.14400000000000002</v>
      </c>
      <c r="V31" s="160">
        <f>ROUND(E31*U31,2)</f>
        <v>197.38</v>
      </c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131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187">
        <v>1370.67</v>
      </c>
      <c r="D32" s="161"/>
      <c r="E32" s="162">
        <v>1370.67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108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0">
        <v>10</v>
      </c>
      <c r="B33" s="171" t="s">
        <v>43</v>
      </c>
      <c r="C33" s="186" t="s">
        <v>138</v>
      </c>
      <c r="D33" s="172" t="s">
        <v>104</v>
      </c>
      <c r="E33" s="173">
        <v>816.40000000000009</v>
      </c>
      <c r="F33" s="174"/>
      <c r="G33" s="175">
        <f>ROUND(E33*F33,2)</f>
        <v>0</v>
      </c>
      <c r="H33" s="174"/>
      <c r="I33" s="175">
        <f>ROUND(E33*H33,2)</f>
        <v>0</v>
      </c>
      <c r="J33" s="174"/>
      <c r="K33" s="175">
        <f>ROUND(E33*J33,2)</f>
        <v>0</v>
      </c>
      <c r="L33" s="175">
        <v>21</v>
      </c>
      <c r="M33" s="175">
        <f>G33*(1+L33/100)</f>
        <v>0</v>
      </c>
      <c r="N33" s="175">
        <v>0</v>
      </c>
      <c r="O33" s="175">
        <f>ROUND(E33*N33,2)</f>
        <v>0</v>
      </c>
      <c r="P33" s="175">
        <v>0</v>
      </c>
      <c r="Q33" s="176">
        <f>ROUND(E33*P33,2)</f>
        <v>0</v>
      </c>
      <c r="R33" s="160"/>
      <c r="S33" s="160" t="s">
        <v>139</v>
      </c>
      <c r="T33" s="160" t="s">
        <v>140</v>
      </c>
      <c r="U33" s="160">
        <v>0</v>
      </c>
      <c r="V33" s="160">
        <f>ROUND(E33*U33,2)</f>
        <v>0</v>
      </c>
      <c r="W33" s="160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131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 x14ac:dyDescent="0.2">
      <c r="A34" s="158"/>
      <c r="B34" s="159"/>
      <c r="C34" s="187" t="s">
        <v>141</v>
      </c>
      <c r="D34" s="161"/>
      <c r="E34" s="162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108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33.75" outlineLevel="1" x14ac:dyDescent="0.2">
      <c r="A35" s="158"/>
      <c r="B35" s="159"/>
      <c r="C35" s="187" t="s">
        <v>142</v>
      </c>
      <c r="D35" s="161"/>
      <c r="E35" s="162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108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33.75" outlineLevel="1" x14ac:dyDescent="0.2">
      <c r="A36" s="158"/>
      <c r="B36" s="159"/>
      <c r="C36" s="187" t="s">
        <v>143</v>
      </c>
      <c r="D36" s="161"/>
      <c r="E36" s="162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108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87" t="s">
        <v>144</v>
      </c>
      <c r="D37" s="161"/>
      <c r="E37" s="162">
        <v>816.40000000000009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108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x14ac:dyDescent="0.2">
      <c r="A38" s="164" t="s">
        <v>100</v>
      </c>
      <c r="B38" s="165" t="s">
        <v>71</v>
      </c>
      <c r="C38" s="185" t="s">
        <v>72</v>
      </c>
      <c r="D38" s="166"/>
      <c r="E38" s="167"/>
      <c r="F38" s="168"/>
      <c r="G38" s="168">
        <f>SUMIF(AG39:AG53,"&lt;&gt;NOR",G39:G53)</f>
        <v>0</v>
      </c>
      <c r="H38" s="168"/>
      <c r="I38" s="168">
        <f>SUM(I39:I53)</f>
        <v>0</v>
      </c>
      <c r="J38" s="168"/>
      <c r="K38" s="168">
        <f>SUM(K39:K53)</f>
        <v>0</v>
      </c>
      <c r="L38" s="168"/>
      <c r="M38" s="168">
        <f>SUM(M39:M53)</f>
        <v>0</v>
      </c>
      <c r="N38" s="168"/>
      <c r="O38" s="168">
        <f>SUM(O39:O53)</f>
        <v>0</v>
      </c>
      <c r="P38" s="168"/>
      <c r="Q38" s="169">
        <f>SUM(Q39:Q53)</f>
        <v>0</v>
      </c>
      <c r="R38" s="163"/>
      <c r="S38" s="163"/>
      <c r="T38" s="163"/>
      <c r="U38" s="163"/>
      <c r="V38" s="163">
        <f>SUM(V39:V53)</f>
        <v>1.64</v>
      </c>
      <c r="W38" s="163"/>
      <c r="AG38" t="s">
        <v>101</v>
      </c>
    </row>
    <row r="39" spans="1:60" outlineLevel="1" x14ac:dyDescent="0.2">
      <c r="A39" s="170">
        <v>11</v>
      </c>
      <c r="B39" s="171" t="s">
        <v>145</v>
      </c>
      <c r="C39" s="186" t="s">
        <v>146</v>
      </c>
      <c r="D39" s="172" t="s">
        <v>125</v>
      </c>
      <c r="E39" s="173">
        <v>1</v>
      </c>
      <c r="F39" s="174"/>
      <c r="G39" s="175">
        <f>ROUND(E39*F39,2)</f>
        <v>0</v>
      </c>
      <c r="H39" s="174"/>
      <c r="I39" s="175">
        <f>ROUND(E39*H39,2)</f>
        <v>0</v>
      </c>
      <c r="J39" s="174"/>
      <c r="K39" s="175">
        <f>ROUND(E39*J39,2)</f>
        <v>0</v>
      </c>
      <c r="L39" s="175">
        <v>21</v>
      </c>
      <c r="M39" s="175">
        <f>G39*(1+L39/100)</f>
        <v>0</v>
      </c>
      <c r="N39" s="175">
        <v>0</v>
      </c>
      <c r="O39" s="175">
        <f>ROUND(E39*N39,2)</f>
        <v>0</v>
      </c>
      <c r="P39" s="175">
        <v>0</v>
      </c>
      <c r="Q39" s="176">
        <f>ROUND(E39*P39,2)</f>
        <v>0</v>
      </c>
      <c r="R39" s="160"/>
      <c r="S39" s="160" t="s">
        <v>105</v>
      </c>
      <c r="T39" s="160" t="s">
        <v>105</v>
      </c>
      <c r="U39" s="160">
        <v>0.49000000000000005</v>
      </c>
      <c r="V39" s="160">
        <f>ROUND(E39*U39,2)</f>
        <v>0.49</v>
      </c>
      <c r="W39" s="160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126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87" t="s">
        <v>147</v>
      </c>
      <c r="D40" s="161"/>
      <c r="E40" s="162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108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87" t="s">
        <v>43</v>
      </c>
      <c r="D41" s="161"/>
      <c r="E41" s="162">
        <v>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108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0">
        <v>12</v>
      </c>
      <c r="B42" s="171" t="s">
        <v>148</v>
      </c>
      <c r="C42" s="186" t="s">
        <v>149</v>
      </c>
      <c r="D42" s="172" t="s">
        <v>125</v>
      </c>
      <c r="E42" s="173">
        <v>10</v>
      </c>
      <c r="F42" s="174"/>
      <c r="G42" s="175">
        <f>ROUND(E42*F42,2)</f>
        <v>0</v>
      </c>
      <c r="H42" s="174"/>
      <c r="I42" s="175">
        <f>ROUND(E42*H42,2)</f>
        <v>0</v>
      </c>
      <c r="J42" s="174"/>
      <c r="K42" s="175">
        <f>ROUND(E42*J42,2)</f>
        <v>0</v>
      </c>
      <c r="L42" s="175">
        <v>21</v>
      </c>
      <c r="M42" s="175">
        <f>G42*(1+L42/100)</f>
        <v>0</v>
      </c>
      <c r="N42" s="175">
        <v>0</v>
      </c>
      <c r="O42" s="175">
        <f>ROUND(E42*N42,2)</f>
        <v>0</v>
      </c>
      <c r="P42" s="175">
        <v>0</v>
      </c>
      <c r="Q42" s="176">
        <f>ROUND(E42*P42,2)</f>
        <v>0</v>
      </c>
      <c r="R42" s="160"/>
      <c r="S42" s="160" t="s">
        <v>105</v>
      </c>
      <c r="T42" s="160" t="s">
        <v>105</v>
      </c>
      <c r="U42" s="160">
        <v>0</v>
      </c>
      <c r="V42" s="160">
        <f>ROUND(E42*U42,2)</f>
        <v>0</v>
      </c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126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87" t="s">
        <v>150</v>
      </c>
      <c r="D43" s="161"/>
      <c r="E43" s="162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108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87" t="s">
        <v>151</v>
      </c>
      <c r="D44" s="161"/>
      <c r="E44" s="162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108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87" t="s">
        <v>152</v>
      </c>
      <c r="D45" s="161"/>
      <c r="E45" s="162">
        <v>10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108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0">
        <v>13</v>
      </c>
      <c r="B46" s="171" t="s">
        <v>153</v>
      </c>
      <c r="C46" s="186" t="s">
        <v>154</v>
      </c>
      <c r="D46" s="172" t="s">
        <v>125</v>
      </c>
      <c r="E46" s="173">
        <v>1</v>
      </c>
      <c r="F46" s="174"/>
      <c r="G46" s="175">
        <f>ROUND(E46*F46,2)</f>
        <v>0</v>
      </c>
      <c r="H46" s="174"/>
      <c r="I46" s="175">
        <f>ROUND(E46*H46,2)</f>
        <v>0</v>
      </c>
      <c r="J46" s="174"/>
      <c r="K46" s="175">
        <f>ROUND(E46*J46,2)</f>
        <v>0</v>
      </c>
      <c r="L46" s="175">
        <v>21</v>
      </c>
      <c r="M46" s="175">
        <f>G46*(1+L46/100)</f>
        <v>0</v>
      </c>
      <c r="N46" s="175">
        <v>0</v>
      </c>
      <c r="O46" s="175">
        <f>ROUND(E46*N46,2)</f>
        <v>0</v>
      </c>
      <c r="P46" s="175">
        <v>0</v>
      </c>
      <c r="Q46" s="176">
        <f>ROUND(E46*P46,2)</f>
        <v>0</v>
      </c>
      <c r="R46" s="160"/>
      <c r="S46" s="160" t="s">
        <v>105</v>
      </c>
      <c r="T46" s="160" t="s">
        <v>105</v>
      </c>
      <c r="U46" s="160">
        <v>0.94200000000000006</v>
      </c>
      <c r="V46" s="160">
        <f>ROUND(E46*U46,2)</f>
        <v>0.94</v>
      </c>
      <c r="W46" s="160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126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87" t="s">
        <v>43</v>
      </c>
      <c r="D47" s="161"/>
      <c r="E47" s="162">
        <v>1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108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0">
        <v>14</v>
      </c>
      <c r="B48" s="171" t="s">
        <v>155</v>
      </c>
      <c r="C48" s="186" t="s">
        <v>156</v>
      </c>
      <c r="D48" s="172" t="s">
        <v>125</v>
      </c>
      <c r="E48" s="173">
        <v>2</v>
      </c>
      <c r="F48" s="174"/>
      <c r="G48" s="175">
        <f>ROUND(E48*F48,2)</f>
        <v>0</v>
      </c>
      <c r="H48" s="174"/>
      <c r="I48" s="175">
        <f>ROUND(E48*H48,2)</f>
        <v>0</v>
      </c>
      <c r="J48" s="174"/>
      <c r="K48" s="175">
        <f>ROUND(E48*J48,2)</f>
        <v>0</v>
      </c>
      <c r="L48" s="175">
        <v>21</v>
      </c>
      <c r="M48" s="175">
        <f>G48*(1+L48/100)</f>
        <v>0</v>
      </c>
      <c r="N48" s="175">
        <v>0</v>
      </c>
      <c r="O48" s="175">
        <f>ROUND(E48*N48,2)</f>
        <v>0</v>
      </c>
      <c r="P48" s="175">
        <v>0</v>
      </c>
      <c r="Q48" s="176">
        <f>ROUND(E48*P48,2)</f>
        <v>0</v>
      </c>
      <c r="R48" s="160"/>
      <c r="S48" s="160" t="s">
        <v>105</v>
      </c>
      <c r="T48" s="160" t="s">
        <v>105</v>
      </c>
      <c r="U48" s="160">
        <v>0.10500000000000001</v>
      </c>
      <c r="V48" s="160">
        <f>ROUND(E48*U48,2)</f>
        <v>0.21</v>
      </c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126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87" t="s">
        <v>157</v>
      </c>
      <c r="D49" s="161"/>
      <c r="E49" s="162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108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87" t="s">
        <v>158</v>
      </c>
      <c r="D50" s="161"/>
      <c r="E50" s="162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108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87" t="s">
        <v>159</v>
      </c>
      <c r="D51" s="161"/>
      <c r="E51" s="162">
        <v>2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108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0">
        <v>15</v>
      </c>
      <c r="B52" s="171" t="s">
        <v>160</v>
      </c>
      <c r="C52" s="186" t="s">
        <v>161</v>
      </c>
      <c r="D52" s="172" t="s">
        <v>125</v>
      </c>
      <c r="E52" s="173">
        <v>1</v>
      </c>
      <c r="F52" s="174"/>
      <c r="G52" s="175">
        <f>ROUND(E52*F52,2)</f>
        <v>0</v>
      </c>
      <c r="H52" s="174"/>
      <c r="I52" s="175">
        <f>ROUND(E52*H52,2)</f>
        <v>0</v>
      </c>
      <c r="J52" s="174"/>
      <c r="K52" s="175">
        <f>ROUND(E52*J52,2)</f>
        <v>0</v>
      </c>
      <c r="L52" s="175">
        <v>21</v>
      </c>
      <c r="M52" s="175">
        <f>G52*(1+L52/100)</f>
        <v>0</v>
      </c>
      <c r="N52" s="175">
        <v>0</v>
      </c>
      <c r="O52" s="175">
        <f>ROUND(E52*N52,2)</f>
        <v>0</v>
      </c>
      <c r="P52" s="175">
        <v>0</v>
      </c>
      <c r="Q52" s="176">
        <f>ROUND(E52*P52,2)</f>
        <v>0</v>
      </c>
      <c r="R52" s="160"/>
      <c r="S52" s="160" t="s">
        <v>105</v>
      </c>
      <c r="T52" s="160" t="s">
        <v>105</v>
      </c>
      <c r="U52" s="160">
        <v>0</v>
      </c>
      <c r="V52" s="160">
        <f>ROUND(E52*U52,2)</f>
        <v>0</v>
      </c>
      <c r="W52" s="160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126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87" t="s">
        <v>43</v>
      </c>
      <c r="D53" s="161"/>
      <c r="E53" s="162">
        <v>1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108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x14ac:dyDescent="0.2">
      <c r="A54" s="164" t="s">
        <v>100</v>
      </c>
      <c r="B54" s="165" t="s">
        <v>74</v>
      </c>
      <c r="C54" s="185" t="s">
        <v>29</v>
      </c>
      <c r="D54" s="166"/>
      <c r="E54" s="167"/>
      <c r="F54" s="168"/>
      <c r="G54" s="168">
        <f>SUMIF(AG55:AG56,"&lt;&gt;NOR",G55:G56)</f>
        <v>0</v>
      </c>
      <c r="H54" s="168"/>
      <c r="I54" s="168">
        <f>SUM(I55:I56)</f>
        <v>0</v>
      </c>
      <c r="J54" s="168"/>
      <c r="K54" s="168">
        <f>SUM(K55:K56)</f>
        <v>0</v>
      </c>
      <c r="L54" s="168"/>
      <c r="M54" s="168">
        <f>SUM(M55:M56)</f>
        <v>0</v>
      </c>
      <c r="N54" s="168"/>
      <c r="O54" s="168">
        <f>SUM(O55:O56)</f>
        <v>0</v>
      </c>
      <c r="P54" s="168"/>
      <c r="Q54" s="169">
        <f>SUM(Q55:Q56)</f>
        <v>0</v>
      </c>
      <c r="R54" s="163"/>
      <c r="S54" s="163"/>
      <c r="T54" s="163"/>
      <c r="U54" s="163"/>
      <c r="V54" s="163">
        <f>SUM(V55:V56)</f>
        <v>0</v>
      </c>
      <c r="W54" s="163"/>
      <c r="AG54" t="s">
        <v>101</v>
      </c>
    </row>
    <row r="55" spans="1:60" outlineLevel="1" x14ac:dyDescent="0.2">
      <c r="A55" s="177">
        <v>16</v>
      </c>
      <c r="B55" s="178" t="s">
        <v>162</v>
      </c>
      <c r="C55" s="188" t="s">
        <v>163</v>
      </c>
      <c r="D55" s="179" t="s">
        <v>164</v>
      </c>
      <c r="E55" s="180">
        <v>1</v>
      </c>
      <c r="F55" s="181"/>
      <c r="G55" s="182">
        <f>ROUND(E55*F55,2)</f>
        <v>0</v>
      </c>
      <c r="H55" s="181"/>
      <c r="I55" s="182">
        <f>ROUND(E55*H55,2)</f>
        <v>0</v>
      </c>
      <c r="J55" s="181"/>
      <c r="K55" s="182">
        <f>ROUND(E55*J55,2)</f>
        <v>0</v>
      </c>
      <c r="L55" s="182">
        <v>21</v>
      </c>
      <c r="M55" s="182">
        <f>G55*(1+L55/100)</f>
        <v>0</v>
      </c>
      <c r="N55" s="182">
        <v>0</v>
      </c>
      <c r="O55" s="182">
        <f>ROUND(E55*N55,2)</f>
        <v>0</v>
      </c>
      <c r="P55" s="182">
        <v>0</v>
      </c>
      <c r="Q55" s="183">
        <f>ROUND(E55*P55,2)</f>
        <v>0</v>
      </c>
      <c r="R55" s="160"/>
      <c r="S55" s="160" t="s">
        <v>105</v>
      </c>
      <c r="T55" s="160" t="s">
        <v>140</v>
      </c>
      <c r="U55" s="160">
        <v>0</v>
      </c>
      <c r="V55" s="160">
        <f>ROUND(E55*U55,2)</f>
        <v>0</v>
      </c>
      <c r="W55" s="160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165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0">
        <v>17</v>
      </c>
      <c r="B56" s="171" t="s">
        <v>166</v>
      </c>
      <c r="C56" s="186" t="s">
        <v>167</v>
      </c>
      <c r="D56" s="172" t="s">
        <v>164</v>
      </c>
      <c r="E56" s="173">
        <v>1</v>
      </c>
      <c r="F56" s="174"/>
      <c r="G56" s="175">
        <f>ROUND(E56*F56,2)</f>
        <v>0</v>
      </c>
      <c r="H56" s="174"/>
      <c r="I56" s="175">
        <f>ROUND(E56*H56,2)</f>
        <v>0</v>
      </c>
      <c r="J56" s="174"/>
      <c r="K56" s="175">
        <f>ROUND(E56*J56,2)</f>
        <v>0</v>
      </c>
      <c r="L56" s="175">
        <v>21</v>
      </c>
      <c r="M56" s="175">
        <f>G56*(1+L56/100)</f>
        <v>0</v>
      </c>
      <c r="N56" s="175">
        <v>0</v>
      </c>
      <c r="O56" s="175">
        <f>ROUND(E56*N56,2)</f>
        <v>0</v>
      </c>
      <c r="P56" s="175">
        <v>0</v>
      </c>
      <c r="Q56" s="176">
        <f>ROUND(E56*P56,2)</f>
        <v>0</v>
      </c>
      <c r="R56" s="160"/>
      <c r="S56" s="160" t="s">
        <v>139</v>
      </c>
      <c r="T56" s="160" t="s">
        <v>140</v>
      </c>
      <c r="U56" s="160">
        <v>0</v>
      </c>
      <c r="V56" s="160">
        <f>ROUND(E56*U56,2)</f>
        <v>0</v>
      </c>
      <c r="W56" s="160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165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5"/>
      <c r="B57" s="6"/>
      <c r="C57" s="189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AE57">
        <v>15</v>
      </c>
      <c r="AF57">
        <v>21</v>
      </c>
    </row>
    <row r="58" spans="1:60" x14ac:dyDescent="0.2">
      <c r="A58" s="154"/>
      <c r="B58" s="155" t="s">
        <v>31</v>
      </c>
      <c r="C58" s="190"/>
      <c r="D58" s="156"/>
      <c r="E58" s="157"/>
      <c r="F58" s="157"/>
      <c r="G58" s="184">
        <f>G8+G13+G17+G24+G38+G54</f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AE58">
        <f>SUMIF(L7:L56,AE57,G7:G56)</f>
        <v>0</v>
      </c>
      <c r="AF58">
        <f>SUMIF(L7:L56,AF57,G7:G56)</f>
        <v>0</v>
      </c>
      <c r="AG58" t="s">
        <v>168</v>
      </c>
    </row>
    <row r="59" spans="1:60" x14ac:dyDescent="0.2">
      <c r="A59" s="5"/>
      <c r="B59" s="6"/>
      <c r="C59" s="189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60" x14ac:dyDescent="0.2">
      <c r="A60" s="5"/>
      <c r="B60" s="6"/>
      <c r="C60" s="189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60" x14ac:dyDescent="0.2">
      <c r="A61" s="262" t="s">
        <v>169</v>
      </c>
      <c r="B61" s="262"/>
      <c r="C61" s="263"/>
      <c r="D61" s="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60" x14ac:dyDescent="0.2">
      <c r="A62" s="243"/>
      <c r="B62" s="244"/>
      <c r="C62" s="245"/>
      <c r="D62" s="244"/>
      <c r="E62" s="244"/>
      <c r="F62" s="244"/>
      <c r="G62" s="24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AG62" t="s">
        <v>170</v>
      </c>
    </row>
    <row r="63" spans="1:60" x14ac:dyDescent="0.2">
      <c r="A63" s="247"/>
      <c r="B63" s="248"/>
      <c r="C63" s="249"/>
      <c r="D63" s="248"/>
      <c r="E63" s="248"/>
      <c r="F63" s="248"/>
      <c r="G63" s="25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60" x14ac:dyDescent="0.2">
      <c r="A64" s="247"/>
      <c r="B64" s="248"/>
      <c r="C64" s="249"/>
      <c r="D64" s="248"/>
      <c r="E64" s="248"/>
      <c r="F64" s="248"/>
      <c r="G64" s="25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33" x14ac:dyDescent="0.2">
      <c r="A65" s="247"/>
      <c r="B65" s="248"/>
      <c r="C65" s="249"/>
      <c r="D65" s="248"/>
      <c r="E65" s="248"/>
      <c r="F65" s="248"/>
      <c r="G65" s="25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33" x14ac:dyDescent="0.2">
      <c r="A66" s="251"/>
      <c r="B66" s="252"/>
      <c r="C66" s="253"/>
      <c r="D66" s="252"/>
      <c r="E66" s="252"/>
      <c r="F66" s="252"/>
      <c r="G66" s="25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33" x14ac:dyDescent="0.2">
      <c r="A67" s="5"/>
      <c r="B67" s="6"/>
      <c r="C67" s="189"/>
      <c r="D67" s="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33" x14ac:dyDescent="0.2">
      <c r="C68" s="191"/>
      <c r="D68" s="142"/>
      <c r="AG68" t="s">
        <v>171</v>
      </c>
    </row>
    <row r="69" spans="1:33" x14ac:dyDescent="0.2">
      <c r="D69" s="142"/>
    </row>
    <row r="70" spans="1:33" x14ac:dyDescent="0.2">
      <c r="D70" s="142"/>
    </row>
    <row r="71" spans="1:33" x14ac:dyDescent="0.2">
      <c r="D71" s="142"/>
    </row>
    <row r="72" spans="1:33" x14ac:dyDescent="0.2">
      <c r="D72" s="142"/>
    </row>
    <row r="73" spans="1:33" x14ac:dyDescent="0.2">
      <c r="D73" s="142"/>
    </row>
    <row r="74" spans="1:33" x14ac:dyDescent="0.2">
      <c r="D74" s="142"/>
    </row>
    <row r="75" spans="1:33" x14ac:dyDescent="0.2">
      <c r="D75" s="142"/>
    </row>
    <row r="76" spans="1:33" x14ac:dyDescent="0.2">
      <c r="D76" s="142"/>
    </row>
    <row r="77" spans="1:33" x14ac:dyDescent="0.2">
      <c r="D77" s="142"/>
    </row>
    <row r="78" spans="1:33" x14ac:dyDescent="0.2">
      <c r="D78" s="142"/>
    </row>
    <row r="79" spans="1:33" x14ac:dyDescent="0.2">
      <c r="D79" s="142"/>
    </row>
    <row r="80" spans="1:33" x14ac:dyDescent="0.2">
      <c r="D80" s="142"/>
    </row>
    <row r="81" spans="4:4" x14ac:dyDescent="0.2">
      <c r="D81" s="142"/>
    </row>
    <row r="82" spans="4:4" x14ac:dyDescent="0.2">
      <c r="D82" s="142"/>
    </row>
    <row r="83" spans="4:4" x14ac:dyDescent="0.2">
      <c r="D83" s="142"/>
    </row>
    <row r="84" spans="4:4" x14ac:dyDescent="0.2">
      <c r="D84" s="142"/>
    </row>
    <row r="85" spans="4:4" x14ac:dyDescent="0.2">
      <c r="D85" s="142"/>
    </row>
    <row r="86" spans="4:4" x14ac:dyDescent="0.2">
      <c r="D86" s="142"/>
    </row>
    <row r="87" spans="4:4" x14ac:dyDescent="0.2">
      <c r="D87" s="142"/>
    </row>
    <row r="88" spans="4:4" x14ac:dyDescent="0.2">
      <c r="D88" s="142"/>
    </row>
    <row r="89" spans="4:4" x14ac:dyDescent="0.2">
      <c r="D89" s="142"/>
    </row>
    <row r="90" spans="4:4" x14ac:dyDescent="0.2">
      <c r="D90" s="142"/>
    </row>
    <row r="91" spans="4:4" x14ac:dyDescent="0.2">
      <c r="D91" s="142"/>
    </row>
    <row r="92" spans="4:4" x14ac:dyDescent="0.2">
      <c r="D92" s="142"/>
    </row>
    <row r="93" spans="4:4" x14ac:dyDescent="0.2">
      <c r="D93" s="142"/>
    </row>
    <row r="94" spans="4:4" x14ac:dyDescent="0.2">
      <c r="D94" s="142"/>
    </row>
    <row r="95" spans="4:4" x14ac:dyDescent="0.2">
      <c r="D95" s="142"/>
    </row>
    <row r="96" spans="4:4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6">
    <mergeCell ref="A62:G66"/>
    <mergeCell ref="A1:G1"/>
    <mergeCell ref="C2:G2"/>
    <mergeCell ref="C3:G3"/>
    <mergeCell ref="C4:G4"/>
    <mergeCell ref="A61:C61"/>
  </mergeCells>
  <pageMargins left="0.59055118110236204" right="0.196850393700787" top="0.78740157499999996" bottom="0.78740157499999996" header="0.3" footer="0.3"/>
  <pageSetup paperSize="9" orientation="portrait" verticalDpi="3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1 Pol'!Názvy_tisku</vt:lpstr>
      <vt:lpstr>oadresa</vt:lpstr>
      <vt:lpstr>Stavba!Objednatel</vt:lpstr>
      <vt:lpstr>Stavba!Objekt</vt:lpstr>
      <vt:lpstr>'SO 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matejicek</cp:lastModifiedBy>
  <cp:lastPrinted>2018-12-14T13:43:42Z</cp:lastPrinted>
  <dcterms:created xsi:type="dcterms:W3CDTF">2009-04-08T07:15:50Z</dcterms:created>
  <dcterms:modified xsi:type="dcterms:W3CDTF">2018-12-14T13:43:52Z</dcterms:modified>
</cp:coreProperties>
</file>