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570" windowHeight="8160" firstSheet="1" activeTab="3"/>
  </bookViews>
  <sheets>
    <sheet name="Rekapitulace stavby" sheetId="1" r:id="rId1"/>
    <sheet name="ETAPA III. ČÁST 2 - KOMUN..." sheetId="3" r:id="rId2"/>
    <sheet name="ETAPA III. ČÁST 4 - VEŘEJ..." sheetId="5" r:id="rId3"/>
    <sheet name="ETAPA III. VON - VEDLEJŠÍ..." sheetId="8" r:id="rId4"/>
  </sheets>
  <definedNames>
    <definedName name="_xlnm._FilterDatabase" localSheetId="1" hidden="1">'ETAPA III. ČÁST 2 - KOMUN...'!$C$128:$K$291</definedName>
    <definedName name="_xlnm._FilterDatabase" localSheetId="2" hidden="1">'ETAPA III. ČÁST 4 - VEŘEJ...'!$C$119:$K$171</definedName>
    <definedName name="_xlnm._FilterDatabase" localSheetId="3" hidden="1">'ETAPA III. VON - VEDLEJŠÍ...'!$C$125:$K$201</definedName>
    <definedName name="_xlnm.Print_Area" localSheetId="1">'ETAPA III. ČÁST 2 - KOMUN...'!$C$4:$J$76,'ETAPA III. ČÁST 2 - KOMUN...'!$C$82:$J$110,'ETAPA III. ČÁST 2 - KOMUN...'!$C$116:$K$291</definedName>
    <definedName name="_xlnm.Print_Area" localSheetId="2">'ETAPA III. ČÁST 4 - VEŘEJ...'!$C$4:$J$76,'ETAPA III. ČÁST 4 - VEŘEJ...'!$C$82:$J$101,'ETAPA III. ČÁST 4 - VEŘEJ...'!$C$107:$K$171</definedName>
    <definedName name="_xlnm.Print_Area" localSheetId="3">'ETAPA III. VON - VEDLEJŠÍ...'!$C$4:$J$76,'ETAPA III. VON - VEDLEJŠÍ...'!$C$82:$J$107,'ETAPA III. VON - VEDLEJŠÍ...'!$C$113:$K$201</definedName>
    <definedName name="_xlnm.Print_Area" localSheetId="0">'Rekapitulace stavby'!$D$4:$AO$76,'Rekapitulace stavby'!$C$82:$AQ$98</definedName>
    <definedName name="_xlnm.Print_Titles" localSheetId="0">'Rekapitulace stavby'!$92:$92</definedName>
    <definedName name="_xlnm.Print_Titles" localSheetId="1">'ETAPA III. ČÁST 2 - KOMUN...'!$128:$128</definedName>
    <definedName name="_xlnm.Print_Titles" localSheetId="2">'ETAPA III. ČÁST 4 - VEŘEJ...'!$119:$119</definedName>
    <definedName name="_xlnm.Print_Titles" localSheetId="3">'ETAPA III. VON - VEDLEJŠÍ...'!$125:$125</definedName>
  </definedNames>
  <calcPr calcId="152511"/>
</workbook>
</file>

<file path=xl/sharedStrings.xml><?xml version="1.0" encoding="utf-8"?>
<sst xmlns="http://schemas.openxmlformats.org/spreadsheetml/2006/main" count="3962" uniqueCount="778">
  <si>
    <t>Export Komplet</t>
  </si>
  <si>
    <t/>
  </si>
  <si>
    <t>2.0</t>
  </si>
  <si>
    <t>False</t>
  </si>
  <si>
    <t>{a17d5268-fd71-4001-a08d-d65adcc89379}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</si>
  <si>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</si>
  <si>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</si>
  <si>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</si>
  <si>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</si>
  <si>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</si>
  <si>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</si>
  <si>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</si>
  <si>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</si>
  <si>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16-01-10</t>
  </si>
  <si>
    <t>Stavba:</t>
  </si>
  <si>
    <t>SÍDLIŠTĚ BŘEZINY ETAPA III.</t>
  </si>
  <si>
    <t>0,1</t>
  </si>
  <si>
    <t>KSO:</t>
  </si>
  <si>
    <t>CC-CZ:</t>
  </si>
  <si>
    <t>1</t>
  </si>
  <si>
    <t>Místo:</t>
  </si>
  <si>
    <t>DĚČÍN</t>
  </si>
  <si>
    <t>Datum:</t>
  </si>
  <si>
    <t>8. 1. 2016</t>
  </si>
  <si>
    <t>10</t>
  </si>
  <si>
    <t>100</t>
  </si>
  <si>
    <t>Zadavatel:</t>
  </si>
  <si>
    <t>IČ:</t>
  </si>
  <si>
    <t>STATUTÁRNÍ MĚSTO DĚČÍN</t>
  </si>
  <si>
    <t>DIČ:</t>
  </si>
  <si>
    <t>Zhotovitel:</t>
  </si>
  <si>
    <t>DLE VÝBĚROVÉHO ŘÍZENÍ</t>
  </si>
  <si>
    <t>Projektant:</t>
  </si>
  <si>
    <t>22801014</t>
  </si>
  <si>
    <t>NE2D PROJEKT</t>
  </si>
  <si>
    <t>CZ22801014</t>
  </si>
  <si>
    <t>True</t>
  </si>
  <si>
    <t>Zpracovatel:</t>
  </si>
  <si>
    <t>ING.VLADIMÍR PLHÁK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</si>
  <si>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</si>
  <si>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</si>
  <si>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</si>
  <si>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</si>
  <si>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</si>
  <si>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</si>
  <si>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</si>
  <si>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</si>
  <si>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</si>
  <si>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</si>
  <si>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</si>
  <si>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</si>
  <si>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</si>
  <si>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</si>
  <si>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</si>
  <si>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</si>
  <si>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</si>
  <si>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</si>
  <si>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</si>
  <si>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</si>
  <si>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</si>
  <si>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</si>
  <si>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</si>
  <si>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</si>
  <si>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</si>
  <si>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</si>
  <si>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</si>
  <si>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</si>
  <si>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</si>
  <si>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</si>
  <si>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</si>
  <si>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</si>
  <si>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</si>
  <si>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</si>
  <si>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</si>
  <si>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</si>
  <si>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</si>
  <si>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</si>
  <si>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</si>
  <si>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</si>
  <si>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</si>
  <si>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</si>
  <si>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</si>
  <si>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</si>
  <si>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</si>
  <si>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</si>
  <si>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KOMUNIKACE</t>
  </si>
  <si>
    <t>ING</t>
  </si>
  <si>
    <t>2</t>
  </si>
  <si>
    <t>ETAPA III. ČÁST 2</t>
  </si>
  <si>
    <t>{25eac746-83ce-4180-b5bd-95703d55749e}</t>
  </si>
  <si>
    <t>ETAPA III. ČÁST 4</t>
  </si>
  <si>
    <t>VEŘEJNÉ OSVĚTLENÍ</t>
  </si>
  <si>
    <t>{67f17bcd-de26-4c50-bb79-fe30081c1fac}</t>
  </si>
  <si>
    <t>ETAPA III. VON</t>
  </si>
  <si>
    <t>VEDLEJŠÍ A OSTATNÍ NÁKLADY</t>
  </si>
  <si>
    <t>VON</t>
  </si>
  <si>
    <t>{1f370a3e-5678-4c82-a3f3-af5b0ca9db80}</t>
  </si>
  <si>
    <t>součet</t>
  </si>
  <si>
    <t>t</t>
  </si>
  <si>
    <t>digitální výměra</t>
  </si>
  <si>
    <t>m</t>
  </si>
  <si>
    <t>3</t>
  </si>
  <si>
    <t>KRYCÍ LIST SOUPISU PRACÍ</t>
  </si>
  <si>
    <t>BO15</t>
  </si>
  <si>
    <t>DN125</t>
  </si>
  <si>
    <t>8</t>
  </si>
  <si>
    <t>CHRÁNIČKA</t>
  </si>
  <si>
    <t>12</t>
  </si>
  <si>
    <t>Objekt:</t>
  </si>
  <si>
    <t>KCE320MMD</t>
  </si>
  <si>
    <t>m2</t>
  </si>
  <si>
    <t>KCE450MMA</t>
  </si>
  <si>
    <t>OBSYP</t>
  </si>
  <si>
    <t>výpočet</t>
  </si>
  <si>
    <t>m3</t>
  </si>
  <si>
    <t>ODKOPY2</t>
  </si>
  <si>
    <t>ODKOPY3</t>
  </si>
  <si>
    <t>ODKOPY4</t>
  </si>
  <si>
    <t>ODVOZ</t>
  </si>
  <si>
    <t>20</t>
  </si>
  <si>
    <t>RÝHA</t>
  </si>
  <si>
    <t>SOL</t>
  </si>
  <si>
    <t>kus</t>
  </si>
  <si>
    <t>ŠACHTA_R</t>
  </si>
  <si>
    <t>součet pro rekonstrukci poklopů</t>
  </si>
  <si>
    <t>ŠACHTY</t>
  </si>
  <si>
    <t>ZÁSYPY</t>
  </si>
  <si>
    <t>ZELEŇ</t>
  </si>
  <si>
    <t>REKAPITULACE ČLENĚNÍ SOUPISU PRACÍ</t>
  </si>
  <si>
    <t>Kód dílu - Popis</t>
  </si>
  <si>
    <t>Cena celkem [CZK]</t>
  </si>
  <si>
    <t>Náklady ze soupisu prací</t>
  </si>
  <si>
    <t>-1</t>
  </si>
  <si>
    <t>HSV -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</si>
  <si>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</si>
  <si>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</si>
  <si>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</si>
  <si>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</si>
  <si>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</si>
  <si>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</si>
  <si>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998 - Přesun hmot</t>
  </si>
  <si>
    <t>M - Práce a dodávky M</t>
  </si>
  <si>
    <t xml:space="preserve">    21-M - Elektromontáže</t>
  </si>
  <si>
    <t xml:space="preserve">    46-M - Zemní práce při extr.mont.pracích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</si>
  <si>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</si>
  <si>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</si>
  <si>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</si>
  <si>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</si>
  <si>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</si>
  <si>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</si>
  <si>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</si>
  <si>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</si>
  <si>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</si>
  <si>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</si>
  <si>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</si>
  <si>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</si>
  <si>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</si>
  <si>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</si>
  <si>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</si>
  <si>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</si>
  <si>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Zemní práce</t>
  </si>
  <si>
    <t>K</t>
  </si>
  <si>
    <t>111301111</t>
  </si>
  <si>
    <t>Sejmutí drnu tl do 100 mm s přemístěním do 50 m nebo naložením na dopravní prostředek</t>
  </si>
  <si>
    <t>CS ÚRS 2016 01</t>
  </si>
  <si>
    <t>4</t>
  </si>
  <si>
    <t>VV</t>
  </si>
  <si>
    <t>Součet</t>
  </si>
  <si>
    <t>5</t>
  </si>
  <si>
    <t>6</t>
  </si>
  <si>
    <t>7</t>
  </si>
  <si>
    <t>121101103</t>
  </si>
  <si>
    <t>Sejmutí ornice s přemístěním na vzdálenost do 250 m</t>
  </si>
  <si>
    <t>122202201</t>
  </si>
  <si>
    <t>Odkopávky a prokopávky nezapažené pro silnice objemu do 100 m3 v hornině tř. 3</t>
  </si>
  <si>
    <t>9</t>
  </si>
  <si>
    <t>122202209</t>
  </si>
  <si>
    <t>Příplatek k odkopávkám a prokopávkám pro silnice v hornině tř. 3 za lepivost</t>
  </si>
  <si>
    <t>ODKOPY3*0,5</t>
  </si>
  <si>
    <t>122302201</t>
  </si>
  <si>
    <t>Odkopávky a prokopávky nezapažené pro silnice objemu do 100 m3 v hornině tř. 4</t>
  </si>
  <si>
    <t>11</t>
  </si>
  <si>
    <t>122302209</t>
  </si>
  <si>
    <t>Příplatek k odkopávkám a prokopávkám pro silnice v hornině tř. 4 za lepivost</t>
  </si>
  <si>
    <t>ODKOPY4*0,5</t>
  </si>
  <si>
    <t>130001101</t>
  </si>
  <si>
    <t>Příplatek za ztížení vykopávky v blízkosti podzemního vedení</t>
  </si>
  <si>
    <t>ODKOPY4*0,15</t>
  </si>
  <si>
    <t>13</t>
  </si>
  <si>
    <t>130901121</t>
  </si>
  <si>
    <t>Bourání kcí v hloubených vykopávkách ze zdiva z betonu prostého ručně</t>
  </si>
  <si>
    <t>ŠACHTA_R*1,2*1,2*0,2"bourání stávajících vstupů šachet</t>
  </si>
  <si>
    <t>14</t>
  </si>
  <si>
    <t>132301101</t>
  </si>
  <si>
    <t>Hloubení rýh š do 600 mm v hornině tř. 4 objemu do 100 m3</t>
  </si>
  <si>
    <t>DN125*0,6*1,5</t>
  </si>
  <si>
    <t>132301109</t>
  </si>
  <si>
    <t>Příplatek za lepivost k hloubení rýh š do 600 mm v hornině tř. 4</t>
  </si>
  <si>
    <t>RÝHA*0,5</t>
  </si>
  <si>
    <t>16</t>
  </si>
  <si>
    <t>133301101</t>
  </si>
  <si>
    <t>Hloubení šachet v hornině tř. 4 objemu do 100 m3</t>
  </si>
  <si>
    <t>1,5*1,2*1,5*SOL</t>
  </si>
  <si>
    <t>17</t>
  </si>
  <si>
    <t>133301109</t>
  </si>
  <si>
    <t>Příplatek za lepivost u hloubení šachet v hornině tř. 4</t>
  </si>
  <si>
    <t>ŠACHTY*0,5</t>
  </si>
  <si>
    <t>18</t>
  </si>
  <si>
    <t>151101101</t>
  </si>
  <si>
    <t>Zřízení příložného pažení a rozepření stěn rýh hl do 2 m</t>
  </si>
  <si>
    <t>DN125*1,2*2</t>
  </si>
  <si>
    <t>19</t>
  </si>
  <si>
    <t>151101111</t>
  </si>
  <si>
    <t>Odstranění příložného pažení a rozepření stěn rýh hl do 2 m</t>
  </si>
  <si>
    <t>162701105</t>
  </si>
  <si>
    <t>Vodorovné přemístění do 10000 m výkopku/sypaniny z horniny tř. 1 až 4</t>
  </si>
  <si>
    <t>SOL+ŠACHTY+ODKOPY4+ODKOPY3+ODKOPY2+RÝHA*0,5</t>
  </si>
  <si>
    <t>162701109</t>
  </si>
  <si>
    <t>Příplatek k vodorovnému přemístění výkopku/sypaniny z horniny tř. 1 až 4 ZKD 1000 m přes 10000 m</t>
  </si>
  <si>
    <t>ODVOZ*5</t>
  </si>
  <si>
    <t>22</t>
  </si>
  <si>
    <t>167101101</t>
  </si>
  <si>
    <t>Nakládání výkopku z hornin tř. 1 až 4 do 100 m3</t>
  </si>
  <si>
    <t>23</t>
  </si>
  <si>
    <t>171151101</t>
  </si>
  <si>
    <t>Hutnění boků násypů pro jakýkoliv sklon a míru zhutnění svahu</t>
  </si>
  <si>
    <t>24</t>
  </si>
  <si>
    <t>171201211</t>
  </si>
  <si>
    <t>Poplatek za uložení odpadu ze sypaniny na skládce (skládkovné)</t>
  </si>
  <si>
    <t>ODVOZ*1,6</t>
  </si>
  <si>
    <t>25</t>
  </si>
  <si>
    <t>174101101</t>
  </si>
  <si>
    <t>Zásyp jam, šachet rýh nebo kolem objektů sypaninou se zhutněním</t>
  </si>
  <si>
    <t>15"doplnění hmot</t>
  </si>
  <si>
    <t>26</t>
  </si>
  <si>
    <t>M</t>
  </si>
  <si>
    <t>583336740</t>
  </si>
  <si>
    <t>kamenivo těžené hrubé (Bratčice) frakce 16-32</t>
  </si>
  <si>
    <t>27</t>
  </si>
  <si>
    <t>175101201</t>
  </si>
  <si>
    <t>Obsypání objektu nad přilehlým původním terénem sypaninou bez prohození, uloženou do 3 m</t>
  </si>
  <si>
    <t>DN125*0,6*0,4</t>
  </si>
  <si>
    <t>5"OSTATNÍ OBSYPY</t>
  </si>
  <si>
    <t>28</t>
  </si>
  <si>
    <t>583312000</t>
  </si>
  <si>
    <t>štěrkopísek (Bratčice) netříděný zásypový materiál</t>
  </si>
  <si>
    <t>29</t>
  </si>
  <si>
    <t>180404111</t>
  </si>
  <si>
    <t>Založení hřišťového trávníku výsevem na vrstvě ornice</t>
  </si>
  <si>
    <t>30</t>
  </si>
  <si>
    <t>005724100</t>
  </si>
  <si>
    <t>osivo směs travní parková</t>
  </si>
  <si>
    <t>kg</t>
  </si>
  <si>
    <t>"směs bude připravena v souladu s průvodní zprávou - sadové úpravy</t>
  </si>
  <si>
    <t>ZELEŇ*0,03</t>
  </si>
  <si>
    <t>31</t>
  </si>
  <si>
    <t>181301103</t>
  </si>
  <si>
    <t>Rozprostření ornice tl vrstvy do 200 mm pl do 500 m2 v rovině nebo ve svahu do 1:5</t>
  </si>
  <si>
    <t>32</t>
  </si>
  <si>
    <t>103111000R</t>
  </si>
  <si>
    <t>zemina trávníková tříděná</t>
  </si>
  <si>
    <t>ZELEŇ*0,15</t>
  </si>
  <si>
    <t>33</t>
  </si>
  <si>
    <t>181951102</t>
  </si>
  <si>
    <t>Úprava pláně v hornině tř. 1 až 4 se zhutněním</t>
  </si>
  <si>
    <t>KCE320MMD+KCE450MMA</t>
  </si>
  <si>
    <t>Svislé a kompletní konstrukce</t>
  </si>
  <si>
    <t>34</t>
  </si>
  <si>
    <t>35</t>
  </si>
  <si>
    <t>36</t>
  </si>
  <si>
    <t>386130102</t>
  </si>
  <si>
    <t>Montáž odlučovače ropných látek polyetylenového průtoku 6 l/s</t>
  </si>
  <si>
    <t>37</t>
  </si>
  <si>
    <t>562415000</t>
  </si>
  <si>
    <t>odlučovač ropných látek plastový (PP) SOL-2 s mříží do 3,5 t</t>
  </si>
  <si>
    <t>Vodorovné konstrukce</t>
  </si>
  <si>
    <t>38</t>
  </si>
  <si>
    <t>451573111</t>
  </si>
  <si>
    <t>Lože pod potrubí otevřený výkop ze štěrkopísku</t>
  </si>
  <si>
    <t>CS ÚRS 2015 02</t>
  </si>
  <si>
    <t>DN125*0,6*0,2</t>
  </si>
  <si>
    <t>SOL*1,0*1,0*0,2</t>
  </si>
  <si>
    <t>39</t>
  </si>
  <si>
    <t>451577777</t>
  </si>
  <si>
    <t>Podklad nebo lože pod dlažbu vodorovný nebo do sklonu 1:5 z kameniva těženého tl do 100 mm</t>
  </si>
  <si>
    <t>Komunikace</t>
  </si>
  <si>
    <t>40</t>
  </si>
  <si>
    <t>564851111</t>
  </si>
  <si>
    <t>Podklad ze štěrkodrtě ŠD tl 150 mm</t>
  </si>
  <si>
    <t>KCE450MMA*2*1,05</t>
  </si>
  <si>
    <t>41</t>
  </si>
  <si>
    <t>564861111</t>
  </si>
  <si>
    <t>Podklad ze štěrkodrtě ŠD tl 200 mm</t>
  </si>
  <si>
    <t>KCE320MMD*1,05</t>
  </si>
  <si>
    <t>42</t>
  </si>
  <si>
    <t>43</t>
  </si>
  <si>
    <t>565135111</t>
  </si>
  <si>
    <t>Asfaltový beton vrstva podkladní ACP 16 (obalované kamenivo OKS) tl 50 mm š do 3 m</t>
  </si>
  <si>
    <t>44</t>
  </si>
  <si>
    <t>573211111</t>
  </si>
  <si>
    <t>Postřik živičný spojovací z asfaltu v množství do 0,70 kg/m2</t>
  </si>
  <si>
    <t>45</t>
  </si>
  <si>
    <t>577134111</t>
  </si>
  <si>
    <t>Asfaltový beton vrstva obrusná ACO 11 (ABS) tř. I tl 40 mm š do 3 m z nemodifikovaného asfaltu</t>
  </si>
  <si>
    <t>46</t>
  </si>
  <si>
    <t>577155112</t>
  </si>
  <si>
    <t>Asfaltový beton vrstva ložní ACL 16 (ABH) tl 60 mm š do 3 m z nemodifikovaného asfaltu</t>
  </si>
  <si>
    <t>47</t>
  </si>
  <si>
    <t>596211212</t>
  </si>
  <si>
    <t>Kladení zámkové dlažby komunikací pro pěší tl 80 mm skupiny A pl do 300 m2</t>
  </si>
  <si>
    <t>48</t>
  </si>
  <si>
    <t>592453110</t>
  </si>
  <si>
    <t>dlažba BEST-KLASIKO 20 x 10 x 8 cm přírodní</t>
  </si>
  <si>
    <t>KCE320MMD*1,015</t>
  </si>
  <si>
    <t>49</t>
  </si>
  <si>
    <t>592452660</t>
  </si>
  <si>
    <t>dlažba BEST-KLASIKO 20 x 10 x 8 cm barevná</t>
  </si>
  <si>
    <t>596211214</t>
  </si>
  <si>
    <t>Příplatek za kombinaci dvou barev u kladení betonových dlažeb komunikací pro pěší tl 80 mm skupiny A</t>
  </si>
  <si>
    <t>Trubní vedení</t>
  </si>
  <si>
    <t>50</t>
  </si>
  <si>
    <t>871275211</t>
  </si>
  <si>
    <t>Kanalizační potrubí z tvrdého PVC-systém KG tuhost třídy SN4 DN125</t>
  </si>
  <si>
    <t>51</t>
  </si>
  <si>
    <t>52</t>
  </si>
  <si>
    <t>892271111</t>
  </si>
  <si>
    <t>Tlaková zkouška vodou potrubí DN 100 nebo 125</t>
  </si>
  <si>
    <t>53</t>
  </si>
  <si>
    <t>54</t>
  </si>
  <si>
    <t>899103111</t>
  </si>
  <si>
    <t>Osazení poklopů litinových nebo ocelových včetně rámů hmotnosti nad 100 do 150 kg</t>
  </si>
  <si>
    <t>55</t>
  </si>
  <si>
    <t>552410170</t>
  </si>
  <si>
    <t>poklop šachtový třída D 400, kruhový rám 900, vstup 600 mm, REXESS bez ventilace</t>
  </si>
  <si>
    <t>56</t>
  </si>
  <si>
    <t>592241200</t>
  </si>
  <si>
    <t>skruž betonová přechodová TBR-Q 625/600/90 SP 62,5/100x60x9 cm</t>
  </si>
  <si>
    <t>57</t>
  </si>
  <si>
    <t>899331111</t>
  </si>
  <si>
    <t>Výšková úprava uličního vstupu nebo vpusti do 200 mm zvýšením poklopu</t>
  </si>
  <si>
    <t>58</t>
  </si>
  <si>
    <t>899620121</t>
  </si>
  <si>
    <t>Obetonování plastové šachty z polypropylenu betonem prostým tř. C 12/15 otevřený výkop</t>
  </si>
  <si>
    <t>1,0*0,9*0,2*2*SOL</t>
  </si>
  <si>
    <t>Ostatní konstrukce a práce-bourání</t>
  </si>
  <si>
    <t>59</t>
  </si>
  <si>
    <t>914111111</t>
  </si>
  <si>
    <t>Montáž svislé dopravní značky do velikosti 1 m2 objímkami na sloupek nebo konzolu</t>
  </si>
  <si>
    <t>60</t>
  </si>
  <si>
    <t>404452300</t>
  </si>
  <si>
    <t>sloupek Zn 70 - 350</t>
  </si>
  <si>
    <t>61</t>
  </si>
  <si>
    <t>404452570</t>
  </si>
  <si>
    <t>upínací svorka na sloupek US 70</t>
  </si>
  <si>
    <t>62</t>
  </si>
  <si>
    <t>404452540</t>
  </si>
  <si>
    <t>víčko plastové na sloupek 70</t>
  </si>
  <si>
    <t>63</t>
  </si>
  <si>
    <t>404442030</t>
  </si>
  <si>
    <t>značka svislá reflexní zákazová C AL- NK 500 mm</t>
  </si>
  <si>
    <t>64</t>
  </si>
  <si>
    <t>404442310</t>
  </si>
  <si>
    <t>značka svislá reflexní AL- NK 500 x 500 mm</t>
  </si>
  <si>
    <t>65</t>
  </si>
  <si>
    <t>404442570</t>
  </si>
  <si>
    <t>značka svislá reflexní AL- NK 500 x 700 mm</t>
  </si>
  <si>
    <t>66</t>
  </si>
  <si>
    <t>404440040</t>
  </si>
  <si>
    <t>značka dopravní svislá reflexní výstražná AL 3M A1 - A30, P1,P4 700 mm</t>
  </si>
  <si>
    <t>67</t>
  </si>
  <si>
    <t>68</t>
  </si>
  <si>
    <t>69</t>
  </si>
  <si>
    <t>70</t>
  </si>
  <si>
    <t>71</t>
  </si>
  <si>
    <t>916131213</t>
  </si>
  <si>
    <t>Osazení silničního obrubníku betonového stojatého s boční opěrou do lože z betonu prostého</t>
  </si>
  <si>
    <t>592175040</t>
  </si>
  <si>
    <t>obrubník BEST-MONO II, 100x15/12x25 cm, přírodní</t>
  </si>
  <si>
    <t>BO15*1,01</t>
  </si>
  <si>
    <t>916991121</t>
  </si>
  <si>
    <t>Lože pod obrubníky, krajníky nebo obruby z dlažebních kostek z betonu prostého</t>
  </si>
  <si>
    <t>998</t>
  </si>
  <si>
    <t>Přesun hmot</t>
  </si>
  <si>
    <t>Práce a dodávky M</t>
  </si>
  <si>
    <t>21-M</t>
  </si>
  <si>
    <t>Elektromontáže</t>
  </si>
  <si>
    <t>210010020R</t>
  </si>
  <si>
    <t>Montáž trubek plastových tuhých D 110 mm uložených volně</t>
  </si>
  <si>
    <t>345713700R</t>
  </si>
  <si>
    <t>trubka elektroinstalační ohebná Kopos 06110/2 BA Kopohalf</t>
  </si>
  <si>
    <t>128</t>
  </si>
  <si>
    <t>P</t>
  </si>
  <si>
    <t>Poznámka k položce:
EAN 8595057698239</t>
  </si>
  <si>
    <t>46-M</t>
  </si>
  <si>
    <t>Zemní práce při extr.mont.pracích</t>
  </si>
  <si>
    <t>460080014</t>
  </si>
  <si>
    <t>Základové konstrukce z monolitického betonu C 16/20 bez bednění</t>
  </si>
  <si>
    <t>CHRÁNIČKA*0,4*0,2</t>
  </si>
  <si>
    <t>HZS</t>
  </si>
  <si>
    <t>Hodinové zúčtovací sazby</t>
  </si>
  <si>
    <t>HZS1212</t>
  </si>
  <si>
    <t>Hodinová zúčtovací sazba kopáč</t>
  </si>
  <si>
    <t>hod</t>
  </si>
  <si>
    <t>512</t>
  </si>
  <si>
    <t>50"přípomoce, sondy, přeložky</t>
  </si>
  <si>
    <t>HZS1291</t>
  </si>
  <si>
    <t>Hodinová zúčtovací sazba pomocný stavební dělník</t>
  </si>
  <si>
    <t>HZS1301</t>
  </si>
  <si>
    <t>Hodinová zúčtovací sazba zedník</t>
  </si>
  <si>
    <t>182</t>
  </si>
  <si>
    <t>KCE240MMZ</t>
  </si>
  <si>
    <t>215</t>
  </si>
  <si>
    <t>249</t>
  </si>
  <si>
    <t>9,8</t>
  </si>
  <si>
    <t>ETAPA III. ČÁST 2 - KOMUNIKACE</t>
  </si>
  <si>
    <t>97,5</t>
  </si>
  <si>
    <t>80,4</t>
  </si>
  <si>
    <t>57,2</t>
  </si>
  <si>
    <t>247,8</t>
  </si>
  <si>
    <t>PANELY</t>
  </si>
  <si>
    <t>2,7</t>
  </si>
  <si>
    <t>185</t>
  </si>
  <si>
    <t xml:space="preserve">    2 - Zakládání</t>
  </si>
  <si>
    <t>1341850412</t>
  </si>
  <si>
    <t>1514432264</t>
  </si>
  <si>
    <t>446635216</t>
  </si>
  <si>
    <t>369520250</t>
  </si>
  <si>
    <t>599425373</t>
  </si>
  <si>
    <t>-680748083</t>
  </si>
  <si>
    <t>666793380</t>
  </si>
  <si>
    <t>1932286348</t>
  </si>
  <si>
    <t>2124633226</t>
  </si>
  <si>
    <t>-394728375</t>
  </si>
  <si>
    <t>1059278285</t>
  </si>
  <si>
    <t>-796306353</t>
  </si>
  <si>
    <t>-1138260831</t>
  </si>
  <si>
    <t>322794850</t>
  </si>
  <si>
    <t>1967025693</t>
  </si>
  <si>
    <t>1441401903</t>
  </si>
  <si>
    <t>-939371852</t>
  </si>
  <si>
    <t>1907760532</t>
  </si>
  <si>
    <t>-466105217</t>
  </si>
  <si>
    <t>728548142</t>
  </si>
  <si>
    <t>-806836055</t>
  </si>
  <si>
    <t>-528355563</t>
  </si>
  <si>
    <t>1984573682</t>
  </si>
  <si>
    <t>957811484</t>
  </si>
  <si>
    <t>-1821204054</t>
  </si>
  <si>
    <t>1032052930</t>
  </si>
  <si>
    <t>101192671</t>
  </si>
  <si>
    <t>-1094119491</t>
  </si>
  <si>
    <t>Zakládání</t>
  </si>
  <si>
    <t>291211111</t>
  </si>
  <si>
    <t>Zřízení plochy ze silničních panelů do lože tl 50 mm z kameniva</t>
  </si>
  <si>
    <t>-1710755083</t>
  </si>
  <si>
    <t>PANELY*3*1,5</t>
  </si>
  <si>
    <t>593810850</t>
  </si>
  <si>
    <t>panel silniční 3000-1200-150  300x120x15 cm (60t a 30t)</t>
  </si>
  <si>
    <t>-575658985</t>
  </si>
  <si>
    <t>31995178</t>
  </si>
  <si>
    <t>774751423</t>
  </si>
  <si>
    <t>1861109612</t>
  </si>
  <si>
    <t>-1097301863</t>
  </si>
  <si>
    <t>PANELY*3*1,5*0,10</t>
  </si>
  <si>
    <t>-494891011</t>
  </si>
  <si>
    <t>KCE240MMZ*1,05</t>
  </si>
  <si>
    <t>908184526</t>
  </si>
  <si>
    <t>600539628</t>
  </si>
  <si>
    <t>-2109585047</t>
  </si>
  <si>
    <t>-814418988</t>
  </si>
  <si>
    <t>-1781144282</t>
  </si>
  <si>
    <t>596211110</t>
  </si>
  <si>
    <t>Kladení zámkové dlažby komunikací pro pěší tl 60 mm skupiny A pl do 50 m2</t>
  </si>
  <si>
    <t>26795704</t>
  </si>
  <si>
    <t>592453190</t>
  </si>
  <si>
    <t>dlažba zatravňovací BEST-VEGA 60x40x10 cm přírodní</t>
  </si>
  <si>
    <t>-455760310</t>
  </si>
  <si>
    <t>Poznámka k položce:
Spotřeba: 4,17 kus/m2</t>
  </si>
  <si>
    <t>1838795693</t>
  </si>
  <si>
    <t>2051805594</t>
  </si>
  <si>
    <t>-14,4</t>
  </si>
  <si>
    <t>-717511466</t>
  </si>
  <si>
    <t>72,0*0,2</t>
  </si>
  <si>
    <t>953890410</t>
  </si>
  <si>
    <t>72,0*0,2"VDZ</t>
  </si>
  <si>
    <t>-456438576</t>
  </si>
  <si>
    <t>1442860502</t>
  </si>
  <si>
    <t>-780352838</t>
  </si>
  <si>
    <t>-1290153506</t>
  </si>
  <si>
    <t>976703169</t>
  </si>
  <si>
    <t>-1969970831</t>
  </si>
  <si>
    <t>-11072278</t>
  </si>
  <si>
    <t>-1705133517</t>
  </si>
  <si>
    <t>194507583</t>
  </si>
  <si>
    <t>-1113970831</t>
  </si>
  <si>
    <t>-1729923810</t>
  </si>
  <si>
    <t>1774333516</t>
  </si>
  <si>
    <t>-2119818578</t>
  </si>
  <si>
    <t>-1146461840</t>
  </si>
  <si>
    <t>608779148</t>
  </si>
  <si>
    <t>-94311731</t>
  </si>
  <si>
    <t>-1857585142</t>
  </si>
  <si>
    <t>219147460</t>
  </si>
  <si>
    <t>BO15*0,01</t>
  </si>
  <si>
    <t>998223011</t>
  </si>
  <si>
    <t>Přesun hmot pro pozemní komunikace s krytem dlážděným</t>
  </si>
  <si>
    <t>-911704894</t>
  </si>
  <si>
    <t>-476612668</t>
  </si>
  <si>
    <t>-1678990752</t>
  </si>
  <si>
    <t>-1362471138</t>
  </si>
  <si>
    <t>-1725172299</t>
  </si>
  <si>
    <t>-1637944463</t>
  </si>
  <si>
    <t>50"přípomoce, sondy, přeložky, demolice</t>
  </si>
  <si>
    <t>1327692583</t>
  </si>
  <si>
    <t>ETAPA III. ČÁST 4 - VEŘEJNÉ OSVĚTLENÍ</t>
  </si>
  <si>
    <t xml:space="preserve">    58-M - Revize vyhrazených technických zařízení</t>
  </si>
  <si>
    <t>210010013</t>
  </si>
  <si>
    <t>Montáž trubek plastových tuhých D 29 mm uložených volně</t>
  </si>
  <si>
    <t>1307325526</t>
  </si>
  <si>
    <t>345713540</t>
  </si>
  <si>
    <t>trubka elektroinstalační ohebná Kopoflex, HDPE+LDPE KF 09090</t>
  </si>
  <si>
    <t>-1219077647</t>
  </si>
  <si>
    <t>210100001</t>
  </si>
  <si>
    <t>Ukončení vodičů v rozváděči nebo na přístroji včetně zapojení průřezu žíly do 2,5 mm2</t>
  </si>
  <si>
    <t>767862515</t>
  </si>
  <si>
    <t>210100003</t>
  </si>
  <si>
    <t>Ukončení vodičů v rozváděči nebo na přístroji včetně zapojení průřezu žíly do 16 mm2</t>
  </si>
  <si>
    <t>1889537962</t>
  </si>
  <si>
    <t>210100152</t>
  </si>
  <si>
    <t>Ukončení kabelů smršťovací záklopkou nebo páskou se zapojením bez letování žíly do 4x35 mm2</t>
  </si>
  <si>
    <t>-852491835</t>
  </si>
  <si>
    <t>354363150</t>
  </si>
  <si>
    <t>hlava rozdělovací, smršťovaná přímá do 1kV SKE 4f/3+4 kabel 27-45mm / průřez 35-150mm</t>
  </si>
  <si>
    <t>1220261816</t>
  </si>
  <si>
    <t>210202013</t>
  </si>
  <si>
    <t>Montáž svítidel výbojkových průmyslových stropních závěsných na výložník</t>
  </si>
  <si>
    <t>-54695796</t>
  </si>
  <si>
    <t>348445610.R01</t>
  </si>
  <si>
    <t>svítidlo FLOD LIGHT 20 MICRO LED (59) 5XA7662A2C4+5XA59000XM2</t>
  </si>
  <si>
    <t>-1845546171</t>
  </si>
  <si>
    <t>210202013-D</t>
  </si>
  <si>
    <t>Demontáž svítidel výbojkových průmyslových stropních závěsných na výložník</t>
  </si>
  <si>
    <t>1002592675</t>
  </si>
  <si>
    <t>210204011</t>
  </si>
  <si>
    <t>Montáž stožárů osvětlení ocelových samostatně stojících délky do 12 m</t>
  </si>
  <si>
    <t>1154027464</t>
  </si>
  <si>
    <t>316723580.R02</t>
  </si>
  <si>
    <t>stožár výška 6m K-6-133-89-60</t>
  </si>
  <si>
    <t>809890259</t>
  </si>
  <si>
    <t>210204011-D</t>
  </si>
  <si>
    <t>Demontáž stožárů osvětlení ocelových samostatně stojících délky do 12 m</t>
  </si>
  <si>
    <t>-920663325</t>
  </si>
  <si>
    <t>210204201</t>
  </si>
  <si>
    <t>Montáž elektrovýzbroje stožárů osvětlení 1 okruh</t>
  </si>
  <si>
    <t>160863933</t>
  </si>
  <si>
    <t>354420290.R01</t>
  </si>
  <si>
    <t>svorka  SR 721-27 Z</t>
  </si>
  <si>
    <t>1063454063</t>
  </si>
  <si>
    <t>210220022</t>
  </si>
  <si>
    <t>Montáž uzemňovacího vedení vodičů FeZn pomocí svorek v zemi drátem do 10 mm ve městské zástavbě</t>
  </si>
  <si>
    <t>1489585622</t>
  </si>
  <si>
    <t>354410730</t>
  </si>
  <si>
    <t>drát průměr 10 mm FeZn</t>
  </si>
  <si>
    <t>-2057749062</t>
  </si>
  <si>
    <t>Poznámka k položce:
Hmotnost: 0,62 kg/m</t>
  </si>
  <si>
    <t>810/1,61</t>
  </si>
  <si>
    <t>210810005</t>
  </si>
  <si>
    <t>Montáž měděných kabelů CYKY, CYKYD, CYKYDY, NYM, NYY, YSLY 750 V 3x1,5 mm2 uložených volně</t>
  </si>
  <si>
    <t>1422917332</t>
  </si>
  <si>
    <t>341110300</t>
  </si>
  <si>
    <t>kabel silový s Cu jádrem CYKY 3x1,5 mm2</t>
  </si>
  <si>
    <t>-486252484</t>
  </si>
  <si>
    <t>210810014</t>
  </si>
  <si>
    <t>Montáž měděných kabelů CYKY, CYKYD, CYKYDY, NYM, NYY, YSLY 750 V 4x16mm2 uložených volně</t>
  </si>
  <si>
    <t>-370560029</t>
  </si>
  <si>
    <t>341110800</t>
  </si>
  <si>
    <t>kabel silový s Cu jádrem CYKY 4x16 mm2</t>
  </si>
  <si>
    <t>337062994</t>
  </si>
  <si>
    <t>PM</t>
  </si>
  <si>
    <t>Přidružený materiál</t>
  </si>
  <si>
    <t>%</t>
  </si>
  <si>
    <t>1075885651</t>
  </si>
  <si>
    <t>PPV</t>
  </si>
  <si>
    <t>Podíl přidružených výkonů</t>
  </si>
  <si>
    <t>-1607994818</t>
  </si>
  <si>
    <t>ZV</t>
  </si>
  <si>
    <t>Zednické výpomoci</t>
  </si>
  <si>
    <t>-1704452152</t>
  </si>
  <si>
    <t>460010024</t>
  </si>
  <si>
    <t>Vytyčení trasy vedení kabelového podzemního v zastavěném prostoru</t>
  </si>
  <si>
    <t>km</t>
  </si>
  <si>
    <t>263223065</t>
  </si>
  <si>
    <t>460030151</t>
  </si>
  <si>
    <t>Odstranění podkladu nebo krytu komunikace z kameniva drceného tloušťky do 10 cm</t>
  </si>
  <si>
    <t>-349152176</t>
  </si>
  <si>
    <t>460030172</t>
  </si>
  <si>
    <t>Odstranění podkladu nebo krytu komunikace ze živice tloušťky do 10 cm</t>
  </si>
  <si>
    <t>440610120</t>
  </si>
  <si>
    <t>460030193</t>
  </si>
  <si>
    <t>Řezání podkladu nebo krytu živičného tloušťky do 15 cm</t>
  </si>
  <si>
    <t>-166383049</t>
  </si>
  <si>
    <t>460050004</t>
  </si>
  <si>
    <t>Hloubení nezapažených jam pro stožáry jednoduché délky do 8 m na rovině ručně v hornině tř 4</t>
  </si>
  <si>
    <t>1450007882</t>
  </si>
  <si>
    <t>460080012</t>
  </si>
  <si>
    <t>Základové konstrukce z monolitického betonu C 8/10 bez bednění</t>
  </si>
  <si>
    <t>-920976877</t>
  </si>
  <si>
    <t>0,2*0,5*100"ochrana kabelové chráničky</t>
  </si>
  <si>
    <t>2085817112</t>
  </si>
  <si>
    <t>460150034</t>
  </si>
  <si>
    <t>Hloubení kabelových zapažených i nezapažených rýh ručně š 40 cm, hl 50 cm, v hornině tř 4</t>
  </si>
  <si>
    <t>1780270215</t>
  </si>
  <si>
    <t>460150304</t>
  </si>
  <si>
    <t>Hloubení kabelových zapažených i nezapažených rýh ručně š 50 cm, hl 120 cm, v hornině tř 4</t>
  </si>
  <si>
    <t>-1790793275</t>
  </si>
  <si>
    <t>460421171</t>
  </si>
  <si>
    <t>Lože kabelů z písku nebo štěrkopísku tl 10 cm nad kabel, kryté plastovou deskou, š lože do 25 cm</t>
  </si>
  <si>
    <t>-1183307079</t>
  </si>
  <si>
    <t>345751210</t>
  </si>
  <si>
    <t>deska kabelová krycí DEKAB 250/4 PE červená</t>
  </si>
  <si>
    <t>-2096166166</t>
  </si>
  <si>
    <t>-1859892391</t>
  </si>
  <si>
    <t>460560034</t>
  </si>
  <si>
    <t>Zásyp rýh ručně šířky 40 cm, hloubky 50 cm, z horniny třídy 4</t>
  </si>
  <si>
    <t>30914964</t>
  </si>
  <si>
    <t>460560304</t>
  </si>
  <si>
    <t>Zásyp rýh ručně šířky 50 cm, hloubky 120 cm, z horniny třídy 4</t>
  </si>
  <si>
    <t>-1753799013</t>
  </si>
  <si>
    <t>460650053</t>
  </si>
  <si>
    <t>Zřízení podkladní vrstvy vozovky a chodníku ze štěrkodrti se zhutněním tloušťky do 15 cm</t>
  </si>
  <si>
    <t>-767767367</t>
  </si>
  <si>
    <t>460650122</t>
  </si>
  <si>
    <t>Zřízení krytu vozovky a chodníku z betonu prostého tloušťky do 10 cm</t>
  </si>
  <si>
    <t>-2140322371</t>
  </si>
  <si>
    <t>460650133</t>
  </si>
  <si>
    <t>Zřízení krytu vozovky a chodníku z litého asfaltu tloušťky do 5 cm</t>
  </si>
  <si>
    <t>-867321855</t>
  </si>
  <si>
    <t>58-M</t>
  </si>
  <si>
    <t>Revize vyhrazených technických zařízení</t>
  </si>
  <si>
    <t>580108014</t>
  </si>
  <si>
    <t>-1030259805</t>
  </si>
  <si>
    <t>VRN - Vedlejší rozpočtové náklady</t>
  </si>
  <si>
    <t xml:space="preserve">    VRN6 - Územní vlivy</t>
  </si>
  <si>
    <t>VRN</t>
  </si>
  <si>
    <t>Vedlejší rozpočtové náklady</t>
  </si>
  <si>
    <t>VRN6</t>
  </si>
  <si>
    <t>Územní vlivy</t>
  </si>
  <si>
    <t>065002000</t>
  </si>
  <si>
    <t>Mimostaveništní doprava materiálů</t>
  </si>
  <si>
    <t>1024</t>
  </si>
  <si>
    <t>ETAPA III. VON - VEDLEJŠÍ A OSTATNÍ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</si>
  <si>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</si>
  <si>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</si>
  <si>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</si>
  <si>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</si>
  <si>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VRN8 - Přesun stavebních kapacit</t>
  </si>
  <si>
    <t xml:space="preserve">    VRN9 - Ostatní náklady</t>
  </si>
  <si>
    <t>460010025</t>
  </si>
  <si>
    <t>Vytyčení trasy inženýrských sítí v zastavěném prostoru</t>
  </si>
  <si>
    <t>-344886365</t>
  </si>
  <si>
    <t xml:space="preserve">2*4"ČEZ, RWE, O2, SČVAK </t>
  </si>
  <si>
    <t>VRN1</t>
  </si>
  <si>
    <t>Průzkumné, geodetické a projektové práce</t>
  </si>
  <si>
    <t>011134000</t>
  </si>
  <si>
    <t>Hydrogeologický průzkum</t>
  </si>
  <si>
    <t>Kč</t>
  </si>
  <si>
    <t>CS ÚRS 2014 01</t>
  </si>
  <si>
    <t>1768231102</t>
  </si>
  <si>
    <t>1"měření hladiny spodní vody, (10Nh dle Uniky čl.2.4.2-náročné práce)</t>
  </si>
  <si>
    <t>011503000</t>
  </si>
  <si>
    <t>Stavební průzkum bez rozlišení</t>
  </si>
  <si>
    <t>1529200464</t>
  </si>
  <si>
    <t>1,000"ruční výkopy sondy pro zjištění sítí  (20Nh dle Uniky čl.2.4.2-pomocné práce)</t>
  </si>
  <si>
    <t>012103000</t>
  </si>
  <si>
    <t>Geodetické práce před výstavbou</t>
  </si>
  <si>
    <t>1702606453</t>
  </si>
  <si>
    <t>1" (10Nh dle Uniky čl.2.4.2-méně náročné práce)</t>
  </si>
  <si>
    <t>012203000</t>
  </si>
  <si>
    <t>Geodetické práce při provádění stavby</t>
  </si>
  <si>
    <t>-406017609</t>
  </si>
  <si>
    <t>012303000</t>
  </si>
  <si>
    <t>Geodetické práce po výstavbě</t>
  </si>
  <si>
    <t>390527018</t>
  </si>
  <si>
    <t>012403000</t>
  </si>
  <si>
    <t>Kartografické práce</t>
  </si>
  <si>
    <t>-716759156</t>
  </si>
  <si>
    <t xml:space="preserve">1"geometrický plán - jednotková cena /jednotka-100m/ </t>
  </si>
  <si>
    <t>013244000</t>
  </si>
  <si>
    <t>Dokumentace pro provádění stavby</t>
  </si>
  <si>
    <t>-267665168</t>
  </si>
  <si>
    <t>1" (20Nh dle Uniky čl.2.4.2-náročné práce)</t>
  </si>
  <si>
    <t>013254000</t>
  </si>
  <si>
    <t>Dokumentace skutečného provedení stavby</t>
  </si>
  <si>
    <t>1889140875</t>
  </si>
  <si>
    <t>1"4x paré (10Nh dle Uniky čl.2.4.2-náročné práce)</t>
  </si>
  <si>
    <t>013344000</t>
  </si>
  <si>
    <t>Kontrolní rozpočet</t>
  </si>
  <si>
    <t>-333546660</t>
  </si>
  <si>
    <t>1" (15Nh dle Uniky čl.2.4.2-náročné práce)</t>
  </si>
  <si>
    <t>013354000</t>
  </si>
  <si>
    <t>Rozpočet skutečného provedení stavby</t>
  </si>
  <si>
    <t>1232181108</t>
  </si>
  <si>
    <t>VRN2</t>
  </si>
  <si>
    <t>Příprava staveniště</t>
  </si>
  <si>
    <t>023203000</t>
  </si>
  <si>
    <t>Neočekávané demolice objektů</t>
  </si>
  <si>
    <t>-1291073915</t>
  </si>
  <si>
    <t>1,000"skryté konstrukce (betony bývalé ZS a pod. - 0,1% ze ZRN1)</t>
  </si>
  <si>
    <t>VRN3</t>
  </si>
  <si>
    <t>Zařízení staveniště</t>
  </si>
  <si>
    <t>032103000</t>
  </si>
  <si>
    <t>Náklady na stavební buňky</t>
  </si>
  <si>
    <t>944359157</t>
  </si>
  <si>
    <t>1"0,1%ze ZRN</t>
  </si>
  <si>
    <t>032503000</t>
  </si>
  <si>
    <t>Skládky na staveništi</t>
  </si>
  <si>
    <t>693696486</t>
  </si>
  <si>
    <t>032903000</t>
  </si>
  <si>
    <t>Náklady na provoz a údržbu vybavení staveniště</t>
  </si>
  <si>
    <t>-259528967</t>
  </si>
  <si>
    <t>Poznámka k položce:
pronájem mobilního WC</t>
  </si>
  <si>
    <t>034103000</t>
  </si>
  <si>
    <t>Energie pro zařízení staveniště</t>
  </si>
  <si>
    <t>1079994657</t>
  </si>
  <si>
    <t>1"0,05%ze ZRN</t>
  </si>
  <si>
    <t>034203000</t>
  </si>
  <si>
    <t>Oplocení staveniště</t>
  </si>
  <si>
    <t>-1174056660</t>
  </si>
  <si>
    <t>034403000</t>
  </si>
  <si>
    <t>Dopravní značení na staveništi</t>
  </si>
  <si>
    <t>1020581704</t>
  </si>
  <si>
    <t>1"0,1%ze ZRN (přechodné DZ)</t>
  </si>
  <si>
    <t>034503000</t>
  </si>
  <si>
    <t>Informační tabule na staveništi</t>
  </si>
  <si>
    <t>1281162862</t>
  </si>
  <si>
    <t>034703000</t>
  </si>
  <si>
    <t>Osvětlení staveniště</t>
  </si>
  <si>
    <t>-1970334338</t>
  </si>
  <si>
    <t>039103000</t>
  </si>
  <si>
    <t>Rozebrání, bourání a odvoz zařízení staveniště</t>
  </si>
  <si>
    <t>1939325236</t>
  </si>
  <si>
    <t>039203000</t>
  </si>
  <si>
    <t>Úprava terénu po zrušení zařízení staveniště</t>
  </si>
  <si>
    <t>1598534204</t>
  </si>
  <si>
    <t>VRN4</t>
  </si>
  <si>
    <t>Inženýrská činnost</t>
  </si>
  <si>
    <t>043134000</t>
  </si>
  <si>
    <t>Zkoušky zatěžovací</t>
  </si>
  <si>
    <t>-937165336</t>
  </si>
  <si>
    <t>4"2x zkouška modul přetvárnosti na pláni u kce 320mm - 30Mpa na pláni + 2x na ŠD 60Mpa (DleTP 170 stanovené normou ČSN 72 1006)</t>
  </si>
  <si>
    <t>4"2x zkouška modul přetvárnosti na pláni u kce 240mm - 30Mpa na pláni + 2x na ŠD 60Mpa (DleTP 170 stanovené normou ČSN 72 1006)</t>
  </si>
  <si>
    <t>4"2x zkouška modul přetvárnosti na pláni u kce 450mm - 45Mpa na pláni + 2x na ŠD 100Mpa (DleTP 170 stanovené normou ČSN 72 1006)</t>
  </si>
  <si>
    <t>043194000</t>
  </si>
  <si>
    <t>Ostatní zkoušky</t>
  </si>
  <si>
    <t>643385667</t>
  </si>
  <si>
    <t xml:space="preserve">1"0,25% ze ZRN (Zkouška těsnosti přípojky dešťové kanalizace v celém rozsahu, dle ČSN 756909 </t>
  </si>
  <si>
    <t>1"0,25% ze ZRN (Výchozí revize pro VO)</t>
  </si>
  <si>
    <t>1"0,25% ze ZRN (Měření intenzity elektrického osvětlení po dokončení  VO a předložení protokolu o měření  intenzity elektrického osvětlení</t>
  </si>
  <si>
    <t>045203000</t>
  </si>
  <si>
    <t>Kompletační činnost</t>
  </si>
  <si>
    <t>-1795079345</t>
  </si>
  <si>
    <t>049103000</t>
  </si>
  <si>
    <t>Náklady vzniklé v souvislosti s realizací stavby</t>
  </si>
  <si>
    <t>-660571122</t>
  </si>
  <si>
    <t>1"odhad 0,1%ze ZRN</t>
  </si>
  <si>
    <t>2057809474</t>
  </si>
  <si>
    <t>VRN8</t>
  </si>
  <si>
    <t>Přesun stavebních kapacit</t>
  </si>
  <si>
    <t>081002000</t>
  </si>
  <si>
    <t>Doprava zaměstnanců</t>
  </si>
  <si>
    <t>754950001</t>
  </si>
  <si>
    <t>VRN9</t>
  </si>
  <si>
    <t>Ostatní náklady</t>
  </si>
  <si>
    <t>091504000</t>
  </si>
  <si>
    <t>Náklady související s publikační činností</t>
  </si>
  <si>
    <t>-96501438</t>
  </si>
  <si>
    <t>Kontrola stavu do 10 stožárových svítidel parkových nebo sadových</t>
  </si>
  <si>
    <t>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</si>
</sst>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7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0" borderId="17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7" fillId="0" borderId="0" xfId="0" applyFont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166" fontId="22" fillId="0" borderId="19" xfId="0" applyNumberFormat="1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21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1" fillId="3" borderId="21" xfId="0" applyFont="1" applyFill="1" applyBorder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14" fillId="4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workbookViewId="0" topLeftCell="A1">
      <selection activeCell="AR2" sqref="AR2:BE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23" t="s">
        <v>5</v>
      </c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S4" s="17" t="s">
        <v>11</v>
      </c>
    </row>
    <row r="5" spans="2:71" s="1" customFormat="1" ht="12" customHeight="1">
      <c r="B5" s="20"/>
      <c r="D5" s="23" t="s">
        <v>12</v>
      </c>
      <c r="K5" s="220" t="s">
        <v>13</v>
      </c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R5" s="20"/>
      <c r="BS5" s="17" t="s">
        <v>6</v>
      </c>
    </row>
    <row r="6" spans="2:71" s="1" customFormat="1" ht="36.95" customHeight="1">
      <c r="B6" s="20"/>
      <c r="D6" s="25" t="s">
        <v>14</v>
      </c>
      <c r="K6" s="222" t="s">
        <v>15</v>
      </c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R6" s="20"/>
      <c r="BS6" s="17" t="s">
        <v>16</v>
      </c>
    </row>
    <row r="7" spans="2:71" s="1" customFormat="1" ht="12" customHeight="1">
      <c r="B7" s="20"/>
      <c r="D7" s="26" t="s">
        <v>17</v>
      </c>
      <c r="K7" s="24" t="s">
        <v>1</v>
      </c>
      <c r="AK7" s="26" t="s">
        <v>18</v>
      </c>
      <c r="AN7" s="24" t="s">
        <v>1</v>
      </c>
      <c r="AR7" s="20"/>
      <c r="BS7" s="17" t="s">
        <v>19</v>
      </c>
    </row>
    <row r="8" spans="2:71" s="1" customFormat="1" ht="12" customHeight="1">
      <c r="B8" s="20"/>
      <c r="D8" s="26" t="s">
        <v>20</v>
      </c>
      <c r="K8" s="24" t="s">
        <v>21</v>
      </c>
      <c r="AK8" s="26" t="s">
        <v>22</v>
      </c>
      <c r="AN8" s="24" t="s">
        <v>23</v>
      </c>
      <c r="AR8" s="20"/>
      <c r="BS8" s="17" t="s">
        <v>24</v>
      </c>
    </row>
    <row r="9" spans="2:71" s="1" customFormat="1" ht="14.45" customHeight="1">
      <c r="B9" s="20"/>
      <c r="AR9" s="20"/>
      <c r="BS9" s="17" t="s">
        <v>25</v>
      </c>
    </row>
    <row r="10" spans="2:71" s="1" customFormat="1" ht="12" customHeight="1">
      <c r="B10" s="20"/>
      <c r="D10" s="26" t="s">
        <v>26</v>
      </c>
      <c r="AK10" s="26" t="s">
        <v>27</v>
      </c>
      <c r="AN10" s="24" t="s">
        <v>1</v>
      </c>
      <c r="AR10" s="20"/>
      <c r="BS10" s="17" t="s">
        <v>16</v>
      </c>
    </row>
    <row r="11" spans="2:71" s="1" customFormat="1" ht="18.4" customHeight="1">
      <c r="B11" s="20"/>
      <c r="E11" s="24" t="s">
        <v>28</v>
      </c>
      <c r="AK11" s="26" t="s">
        <v>29</v>
      </c>
      <c r="AN11" s="24" t="s">
        <v>1</v>
      </c>
      <c r="AR11" s="20"/>
      <c r="BS11" s="17" t="s">
        <v>16</v>
      </c>
    </row>
    <row r="12" spans="2:71" s="1" customFormat="1" ht="6.95" customHeight="1">
      <c r="B12" s="20"/>
      <c r="AR12" s="20"/>
      <c r="BS12" s="17" t="s">
        <v>16</v>
      </c>
    </row>
    <row r="13" spans="2:71" s="1" customFormat="1" ht="12" customHeight="1">
      <c r="B13" s="20"/>
      <c r="D13" s="26" t="s">
        <v>30</v>
      </c>
      <c r="AK13" s="26" t="s">
        <v>27</v>
      </c>
      <c r="AN13" s="24" t="s">
        <v>1</v>
      </c>
      <c r="AR13" s="20"/>
      <c r="BS13" s="17" t="s">
        <v>16</v>
      </c>
    </row>
    <row r="14" spans="2:71" ht="12.75">
      <c r="B14" s="20"/>
      <c r="E14" s="24" t="s">
        <v>31</v>
      </c>
      <c r="AK14" s="26" t="s">
        <v>29</v>
      </c>
      <c r="AN14" s="24" t="s">
        <v>1</v>
      </c>
      <c r="AR14" s="20"/>
      <c r="BS14" s="17" t="s">
        <v>16</v>
      </c>
    </row>
    <row r="15" spans="2:71" s="1" customFormat="1" ht="6.95" customHeight="1">
      <c r="B15" s="20"/>
      <c r="AR15" s="20"/>
      <c r="BS15" s="17" t="s">
        <v>3</v>
      </c>
    </row>
    <row r="16" spans="2:71" s="1" customFormat="1" ht="12" customHeight="1">
      <c r="B16" s="20"/>
      <c r="D16" s="26" t="s">
        <v>32</v>
      </c>
      <c r="AK16" s="26" t="s">
        <v>27</v>
      </c>
      <c r="AN16" s="24" t="s">
        <v>33</v>
      </c>
      <c r="AR16" s="20"/>
      <c r="BS16" s="17" t="s">
        <v>3</v>
      </c>
    </row>
    <row r="17" spans="2:71" s="1" customFormat="1" ht="18.4" customHeight="1">
      <c r="B17" s="20"/>
      <c r="E17" s="24" t="s">
        <v>34</v>
      </c>
      <c r="AK17" s="26" t="s">
        <v>29</v>
      </c>
      <c r="AN17" s="24" t="s">
        <v>35</v>
      </c>
      <c r="AR17" s="20"/>
      <c r="BS17" s="17" t="s">
        <v>36</v>
      </c>
    </row>
    <row r="18" spans="2:71" s="1" customFormat="1" ht="6.95" customHeight="1">
      <c r="B18" s="20"/>
      <c r="AR18" s="20"/>
      <c r="BS18" s="17" t="s">
        <v>6</v>
      </c>
    </row>
    <row r="19" spans="2:71" s="1" customFormat="1" ht="12" customHeight="1">
      <c r="B19" s="20"/>
      <c r="D19" s="26" t="s">
        <v>37</v>
      </c>
      <c r="AK19" s="26" t="s">
        <v>27</v>
      </c>
      <c r="AN19" s="24" t="s">
        <v>1</v>
      </c>
      <c r="AR19" s="20"/>
      <c r="BS19" s="17" t="s">
        <v>6</v>
      </c>
    </row>
    <row r="20" spans="2:71" s="1" customFormat="1" ht="18.4" customHeight="1">
      <c r="B20" s="20"/>
      <c r="E20" s="24" t="s">
        <v>38</v>
      </c>
      <c r="AK20" s="26" t="s">
        <v>29</v>
      </c>
      <c r="AN20" s="24" t="s">
        <v>1</v>
      </c>
      <c r="AR20" s="20"/>
      <c r="BS20" s="17" t="s">
        <v>36</v>
      </c>
    </row>
    <row r="21" spans="2:44" s="1" customFormat="1" ht="6.95" customHeight="1">
      <c r="B21" s="20"/>
      <c r="AR21" s="20"/>
    </row>
    <row r="22" spans="2:44" s="1" customFormat="1" ht="12" customHeight="1">
      <c r="B22" s="20"/>
      <c r="D22" s="26" t="s">
        <v>39</v>
      </c>
      <c r="AR22" s="20"/>
    </row>
    <row r="23" spans="2:44" s="1" customFormat="1" ht="16.5" customHeight="1">
      <c r="B23" s="20"/>
      <c r="E23" s="224" t="s">
        <v>1</v>
      </c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R23" s="20"/>
    </row>
    <row r="24" spans="2:44" s="1" customFormat="1" ht="6.95" customHeight="1">
      <c r="B24" s="20"/>
      <c r="AR24" s="20"/>
    </row>
    <row r="25" spans="2:44" s="1" customFormat="1" ht="6.95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1:57" s="2" customFormat="1" ht="25.9" customHeight="1">
      <c r="A26" s="29"/>
      <c r="B26" s="30"/>
      <c r="C26" s="29"/>
      <c r="D26" s="31" t="s">
        <v>40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25">
        <f>ROUND(AG94,2)</f>
        <v>0</v>
      </c>
      <c r="AL26" s="226"/>
      <c r="AM26" s="226"/>
      <c r="AN26" s="226"/>
      <c r="AO26" s="226"/>
      <c r="AP26" s="29"/>
      <c r="AQ26" s="29"/>
      <c r="AR26" s="30"/>
      <c r="BE26" s="29"/>
    </row>
    <row r="27" spans="1:57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9"/>
    </row>
    <row r="28" spans="1:57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27" t="s">
        <v>41</v>
      </c>
      <c r="M28" s="227"/>
      <c r="N28" s="227"/>
      <c r="O28" s="227"/>
      <c r="P28" s="227"/>
      <c r="Q28" s="29"/>
      <c r="R28" s="29"/>
      <c r="S28" s="29"/>
      <c r="T28" s="29"/>
      <c r="U28" s="29"/>
      <c r="V28" s="29"/>
      <c r="W28" s="227" t="s">
        <v>42</v>
      </c>
      <c r="X28" s="227"/>
      <c r="Y28" s="227"/>
      <c r="Z28" s="227"/>
      <c r="AA28" s="227"/>
      <c r="AB28" s="227"/>
      <c r="AC28" s="227"/>
      <c r="AD28" s="227"/>
      <c r="AE28" s="227"/>
      <c r="AF28" s="29"/>
      <c r="AG28" s="29"/>
      <c r="AH28" s="29"/>
      <c r="AI28" s="29"/>
      <c r="AJ28" s="29"/>
      <c r="AK28" s="227" t="s">
        <v>43</v>
      </c>
      <c r="AL28" s="227"/>
      <c r="AM28" s="227"/>
      <c r="AN28" s="227"/>
      <c r="AO28" s="227"/>
      <c r="AP28" s="29"/>
      <c r="AQ28" s="29"/>
      <c r="AR28" s="30"/>
      <c r="BE28" s="29"/>
    </row>
    <row r="29" spans="2:44" s="3" customFormat="1" ht="14.45" customHeight="1">
      <c r="B29" s="34"/>
      <c r="D29" s="26" t="s">
        <v>44</v>
      </c>
      <c r="F29" s="26" t="s">
        <v>45</v>
      </c>
      <c r="L29" s="219">
        <v>0.21</v>
      </c>
      <c r="M29" s="218"/>
      <c r="N29" s="218"/>
      <c r="O29" s="218"/>
      <c r="P29" s="218"/>
      <c r="W29" s="217">
        <f>ROUND(AZ94,2)</f>
        <v>0</v>
      </c>
      <c r="X29" s="218"/>
      <c r="Y29" s="218"/>
      <c r="Z29" s="218"/>
      <c r="AA29" s="218"/>
      <c r="AB29" s="218"/>
      <c r="AC29" s="218"/>
      <c r="AD29" s="218"/>
      <c r="AE29" s="218"/>
      <c r="AK29" s="217">
        <f>ROUND(AV94,2)</f>
        <v>0</v>
      </c>
      <c r="AL29" s="218"/>
      <c r="AM29" s="218"/>
      <c r="AN29" s="218"/>
      <c r="AO29" s="218"/>
      <c r="AR29" s="34"/>
    </row>
    <row r="30" spans="2:44" s="3" customFormat="1" ht="14.45" customHeight="1">
      <c r="B30" s="34"/>
      <c r="F30" s="26" t="s">
        <v>46</v>
      </c>
      <c r="L30" s="219">
        <v>0.15</v>
      </c>
      <c r="M30" s="218"/>
      <c r="N30" s="218"/>
      <c r="O30" s="218"/>
      <c r="P30" s="218"/>
      <c r="W30" s="217">
        <f>ROUND(BA94,2)</f>
        <v>0</v>
      </c>
      <c r="X30" s="218"/>
      <c r="Y30" s="218"/>
      <c r="Z30" s="218"/>
      <c r="AA30" s="218"/>
      <c r="AB30" s="218"/>
      <c r="AC30" s="218"/>
      <c r="AD30" s="218"/>
      <c r="AE30" s="218"/>
      <c r="AK30" s="217">
        <f>ROUND(AW94,2)</f>
        <v>0</v>
      </c>
      <c r="AL30" s="218"/>
      <c r="AM30" s="218"/>
      <c r="AN30" s="218"/>
      <c r="AO30" s="218"/>
      <c r="AR30" s="34"/>
    </row>
    <row r="31" spans="2:44" s="3" customFormat="1" ht="14.45" customHeight="1" hidden="1">
      <c r="B31" s="34"/>
      <c r="F31" s="26" t="s">
        <v>47</v>
      </c>
      <c r="L31" s="219">
        <v>0.21</v>
      </c>
      <c r="M31" s="218"/>
      <c r="N31" s="218"/>
      <c r="O31" s="218"/>
      <c r="P31" s="218"/>
      <c r="W31" s="217">
        <f>ROUND(BB94,2)</f>
        <v>0</v>
      </c>
      <c r="X31" s="218"/>
      <c r="Y31" s="218"/>
      <c r="Z31" s="218"/>
      <c r="AA31" s="218"/>
      <c r="AB31" s="218"/>
      <c r="AC31" s="218"/>
      <c r="AD31" s="218"/>
      <c r="AE31" s="218"/>
      <c r="AK31" s="217">
        <v>0</v>
      </c>
      <c r="AL31" s="218"/>
      <c r="AM31" s="218"/>
      <c r="AN31" s="218"/>
      <c r="AO31" s="218"/>
      <c r="AR31" s="34"/>
    </row>
    <row r="32" spans="2:44" s="3" customFormat="1" ht="14.45" customHeight="1" hidden="1">
      <c r="B32" s="34"/>
      <c r="F32" s="26" t="s">
        <v>48</v>
      </c>
      <c r="L32" s="219">
        <v>0.15</v>
      </c>
      <c r="M32" s="218"/>
      <c r="N32" s="218"/>
      <c r="O32" s="218"/>
      <c r="P32" s="218"/>
      <c r="W32" s="217">
        <f>ROUND(BC94,2)</f>
        <v>0</v>
      </c>
      <c r="X32" s="218"/>
      <c r="Y32" s="218"/>
      <c r="Z32" s="218"/>
      <c r="AA32" s="218"/>
      <c r="AB32" s="218"/>
      <c r="AC32" s="218"/>
      <c r="AD32" s="218"/>
      <c r="AE32" s="218"/>
      <c r="AK32" s="217">
        <v>0</v>
      </c>
      <c r="AL32" s="218"/>
      <c r="AM32" s="218"/>
      <c r="AN32" s="218"/>
      <c r="AO32" s="218"/>
      <c r="AR32" s="34"/>
    </row>
    <row r="33" spans="2:44" s="3" customFormat="1" ht="14.45" customHeight="1" hidden="1">
      <c r="B33" s="34"/>
      <c r="F33" s="26" t="s">
        <v>49</v>
      </c>
      <c r="L33" s="219">
        <v>0</v>
      </c>
      <c r="M33" s="218"/>
      <c r="N33" s="218"/>
      <c r="O33" s="218"/>
      <c r="P33" s="218"/>
      <c r="W33" s="217">
        <f>ROUND(BD94,2)</f>
        <v>0</v>
      </c>
      <c r="X33" s="218"/>
      <c r="Y33" s="218"/>
      <c r="Z33" s="218"/>
      <c r="AA33" s="218"/>
      <c r="AB33" s="218"/>
      <c r="AC33" s="218"/>
      <c r="AD33" s="218"/>
      <c r="AE33" s="218"/>
      <c r="AK33" s="217">
        <v>0</v>
      </c>
      <c r="AL33" s="218"/>
      <c r="AM33" s="218"/>
      <c r="AN33" s="218"/>
      <c r="AO33" s="218"/>
      <c r="AR33" s="34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9"/>
    </row>
    <row r="35" spans="1:57" s="2" customFormat="1" ht="25.9" customHeight="1">
      <c r="A35" s="29"/>
      <c r="B35" s="30"/>
      <c r="C35" s="35"/>
      <c r="D35" s="36" t="s">
        <v>50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51</v>
      </c>
      <c r="U35" s="37"/>
      <c r="V35" s="37"/>
      <c r="W35" s="37"/>
      <c r="X35" s="207" t="s">
        <v>52</v>
      </c>
      <c r="Y35" s="208"/>
      <c r="Z35" s="208"/>
      <c r="AA35" s="208"/>
      <c r="AB35" s="208"/>
      <c r="AC35" s="37"/>
      <c r="AD35" s="37"/>
      <c r="AE35" s="37"/>
      <c r="AF35" s="37"/>
      <c r="AG35" s="37"/>
      <c r="AH35" s="37"/>
      <c r="AI35" s="37"/>
      <c r="AJ35" s="37"/>
      <c r="AK35" s="209">
        <f>SUM(AK26:AK33)</f>
        <v>0</v>
      </c>
      <c r="AL35" s="208"/>
      <c r="AM35" s="208"/>
      <c r="AN35" s="208"/>
      <c r="AO35" s="210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39"/>
      <c r="D49" s="40" t="s">
        <v>53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54</v>
      </c>
      <c r="AI49" s="41"/>
      <c r="AJ49" s="41"/>
      <c r="AK49" s="41"/>
      <c r="AL49" s="41"/>
      <c r="AM49" s="41"/>
      <c r="AN49" s="41"/>
      <c r="AO49" s="41"/>
      <c r="AR49" s="39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29"/>
      <c r="B60" s="30"/>
      <c r="C60" s="29"/>
      <c r="D60" s="42" t="s">
        <v>55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56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55</v>
      </c>
      <c r="AI60" s="32"/>
      <c r="AJ60" s="32"/>
      <c r="AK60" s="32"/>
      <c r="AL60" s="32"/>
      <c r="AM60" s="42" t="s">
        <v>56</v>
      </c>
      <c r="AN60" s="32"/>
      <c r="AO60" s="32"/>
      <c r="AP60" s="29"/>
      <c r="AQ60" s="29"/>
      <c r="AR60" s="30"/>
      <c r="BE60" s="29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29"/>
      <c r="B64" s="30"/>
      <c r="C64" s="29"/>
      <c r="D64" s="40" t="s">
        <v>57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58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29"/>
      <c r="B75" s="30"/>
      <c r="C75" s="29"/>
      <c r="D75" s="42" t="s">
        <v>55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56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55</v>
      </c>
      <c r="AI75" s="32"/>
      <c r="AJ75" s="32"/>
      <c r="AK75" s="32"/>
      <c r="AL75" s="32"/>
      <c r="AM75" s="42" t="s">
        <v>56</v>
      </c>
      <c r="AN75" s="32"/>
      <c r="AO75" s="32"/>
      <c r="AP75" s="29"/>
      <c r="AQ75" s="29"/>
      <c r="AR75" s="30"/>
      <c r="BE75" s="29"/>
    </row>
    <row r="76" spans="1:57" s="2" customFormat="1" ht="1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5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57" s="2" customFormat="1" ht="24.95" customHeight="1">
      <c r="A82" s="29"/>
      <c r="B82" s="30"/>
      <c r="C82" s="21" t="s">
        <v>59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5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2:44" s="4" customFormat="1" ht="12" customHeight="1">
      <c r="B84" s="48"/>
      <c r="C84" s="26" t="s">
        <v>12</v>
      </c>
      <c r="L84" s="4" t="str">
        <f>K5</f>
        <v>16-01-10</v>
      </c>
      <c r="AR84" s="48"/>
    </row>
    <row r="85" spans="2:44" s="5" customFormat="1" ht="36.95" customHeight="1">
      <c r="B85" s="49"/>
      <c r="C85" s="50" t="s">
        <v>14</v>
      </c>
      <c r="L85" s="212" t="str">
        <f>K6</f>
        <v>SÍDLIŠTĚ BŘEZINY ETAPA III.</v>
      </c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R85" s="49"/>
    </row>
    <row r="86" spans="1:57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57" s="2" customFormat="1" ht="12" customHeight="1">
      <c r="A87" s="29"/>
      <c r="B87" s="30"/>
      <c r="C87" s="26" t="s">
        <v>20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DĚČÍN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6" t="s">
        <v>22</v>
      </c>
      <c r="AJ87" s="29"/>
      <c r="AK87" s="29"/>
      <c r="AL87" s="29"/>
      <c r="AM87" s="214" t="str">
        <f>IF(AN8="","",AN8)</f>
        <v>8. 1. 2016</v>
      </c>
      <c r="AN87" s="214"/>
      <c r="AO87" s="29"/>
      <c r="AP87" s="29"/>
      <c r="AQ87" s="29"/>
      <c r="AR87" s="30"/>
      <c r="BE87" s="29"/>
    </row>
    <row r="88" spans="1:5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57" s="2" customFormat="1" ht="15.2" customHeight="1">
      <c r="A89" s="29"/>
      <c r="B89" s="30"/>
      <c r="C89" s="26" t="s">
        <v>26</v>
      </c>
      <c r="D89" s="29"/>
      <c r="E89" s="29"/>
      <c r="F89" s="29"/>
      <c r="G89" s="29"/>
      <c r="H89" s="29"/>
      <c r="I89" s="29"/>
      <c r="J89" s="29"/>
      <c r="K89" s="29"/>
      <c r="L89" s="4" t="str">
        <f>IF(E11="","",E11)</f>
        <v>STATUTÁRNÍ MĚSTO DĚČÍN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6" t="s">
        <v>32</v>
      </c>
      <c r="AJ89" s="29"/>
      <c r="AK89" s="29"/>
      <c r="AL89" s="29"/>
      <c r="AM89" s="195" t="str">
        <f>IF(E17="","",E17)</f>
        <v>NE2D PROJEKT</v>
      </c>
      <c r="AN89" s="196"/>
      <c r="AO89" s="196"/>
      <c r="AP89" s="196"/>
      <c r="AQ89" s="29"/>
      <c r="AR89" s="30"/>
      <c r="AS89" s="197" t="s">
        <v>60</v>
      </c>
      <c r="AT89" s="198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57" s="2" customFormat="1" ht="15.2" customHeight="1">
      <c r="A90" s="29"/>
      <c r="B90" s="30"/>
      <c r="C90" s="26" t="s">
        <v>30</v>
      </c>
      <c r="D90" s="29"/>
      <c r="E90" s="29"/>
      <c r="F90" s="29"/>
      <c r="G90" s="29"/>
      <c r="H90" s="29"/>
      <c r="I90" s="29"/>
      <c r="J90" s="29"/>
      <c r="K90" s="29"/>
      <c r="L90" s="4" t="str">
        <f>IF(E14="","",E14)</f>
        <v>DLE VÝBĚROVÉHO ŘÍZENÍ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6" t="s">
        <v>37</v>
      </c>
      <c r="AJ90" s="29"/>
      <c r="AK90" s="29"/>
      <c r="AL90" s="29"/>
      <c r="AM90" s="195" t="str">
        <f>IF(E20="","",E20)</f>
        <v>ING.VLADIMÍR PLHÁK</v>
      </c>
      <c r="AN90" s="196"/>
      <c r="AO90" s="196"/>
      <c r="AP90" s="196"/>
      <c r="AQ90" s="29"/>
      <c r="AR90" s="30"/>
      <c r="AS90" s="199"/>
      <c r="AT90" s="200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57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99"/>
      <c r="AT91" s="200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57" s="2" customFormat="1" ht="29.25" customHeight="1">
      <c r="A92" s="29"/>
      <c r="B92" s="30"/>
      <c r="C92" s="211" t="s">
        <v>61</v>
      </c>
      <c r="D92" s="205"/>
      <c r="E92" s="205"/>
      <c r="F92" s="205"/>
      <c r="G92" s="205"/>
      <c r="H92" s="57"/>
      <c r="I92" s="204" t="s">
        <v>62</v>
      </c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6" t="s">
        <v>63</v>
      </c>
      <c r="AH92" s="205"/>
      <c r="AI92" s="205"/>
      <c r="AJ92" s="205"/>
      <c r="AK92" s="205"/>
      <c r="AL92" s="205"/>
      <c r="AM92" s="205"/>
      <c r="AN92" s="204" t="s">
        <v>64</v>
      </c>
      <c r="AO92" s="205"/>
      <c r="AP92" s="216"/>
      <c r="AQ92" s="58" t="s">
        <v>65</v>
      </c>
      <c r="AR92" s="30"/>
      <c r="AS92" s="59" t="s">
        <v>66</v>
      </c>
      <c r="AT92" s="60" t="s">
        <v>67</v>
      </c>
      <c r="AU92" s="60" t="s">
        <v>68</v>
      </c>
      <c r="AV92" s="60" t="s">
        <v>69</v>
      </c>
      <c r="AW92" s="60" t="s">
        <v>70</v>
      </c>
      <c r="AX92" s="60" t="s">
        <v>71</v>
      </c>
      <c r="AY92" s="60" t="s">
        <v>72</v>
      </c>
      <c r="AZ92" s="60" t="s">
        <v>73</v>
      </c>
      <c r="BA92" s="60" t="s">
        <v>74</v>
      </c>
      <c r="BB92" s="60" t="s">
        <v>75</v>
      </c>
      <c r="BC92" s="60" t="s">
        <v>76</v>
      </c>
      <c r="BD92" s="61" t="s">
        <v>77</v>
      </c>
      <c r="BE92" s="29"/>
    </row>
    <row r="93" spans="1:57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2:90" s="6" customFormat="1" ht="32.45" customHeight="1">
      <c r="B94" s="65"/>
      <c r="C94" s="66" t="s">
        <v>78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03">
        <f>ROUND(SUM(AG95:AG97),2)</f>
        <v>0</v>
      </c>
      <c r="AH94" s="203"/>
      <c r="AI94" s="203"/>
      <c r="AJ94" s="203"/>
      <c r="AK94" s="203"/>
      <c r="AL94" s="203"/>
      <c r="AM94" s="203"/>
      <c r="AN94" s="215">
        <f aca="true" t="shared" si="0" ref="AN94:AN97">SUM(AG94,AT94)</f>
        <v>0</v>
      </c>
      <c r="AO94" s="215"/>
      <c r="AP94" s="215"/>
      <c r="AQ94" s="69" t="s">
        <v>1</v>
      </c>
      <c r="AR94" s="65"/>
      <c r="AS94" s="70">
        <f>ROUND(SUM(AS95:AS97),2)</f>
        <v>0</v>
      </c>
      <c r="AT94" s="71">
        <f aca="true" t="shared" si="1" ref="AT94:AT97">ROUND(SUM(AV94:AW94),2)</f>
        <v>0</v>
      </c>
      <c r="AU94" s="72">
        <f>ROUND(SUM(AU95:AU97),5)</f>
        <v>1469.86524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ROUND(SUM(AZ95:AZ97),2)</f>
        <v>0</v>
      </c>
      <c r="BA94" s="71">
        <f>ROUND(SUM(BA95:BA97),2)</f>
        <v>0</v>
      </c>
      <c r="BB94" s="71">
        <f>ROUND(SUM(BB95:BB97),2)</f>
        <v>0</v>
      </c>
      <c r="BC94" s="71">
        <f>ROUND(SUM(BC95:BC97),2)</f>
        <v>0</v>
      </c>
      <c r="BD94" s="73">
        <f>ROUND(SUM(BD95:BD97),2)</f>
        <v>0</v>
      </c>
      <c r="BS94" s="74" t="s">
        <v>79</v>
      </c>
      <c r="BT94" s="74" t="s">
        <v>80</v>
      </c>
      <c r="BU94" s="75" t="s">
        <v>81</v>
      </c>
      <c r="BV94" s="74" t="s">
        <v>82</v>
      </c>
      <c r="BW94" s="74" t="s">
        <v>4</v>
      </c>
      <c r="BX94" s="74" t="s">
        <v>83</v>
      </c>
      <c r="CL94" s="74" t="s">
        <v>1</v>
      </c>
    </row>
    <row r="95" spans="1:91" s="7" customFormat="1" ht="54" customHeight="1">
      <c r="A95" s="76" t="s">
        <v>84</v>
      </c>
      <c r="B95" s="77"/>
      <c r="C95" s="78"/>
      <c r="D95" s="194" t="s">
        <v>88</v>
      </c>
      <c r="E95" s="194"/>
      <c r="F95" s="194"/>
      <c r="G95" s="194"/>
      <c r="H95" s="194"/>
      <c r="I95" s="79"/>
      <c r="J95" s="194" t="s">
        <v>85</v>
      </c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201">
        <f>'ETAPA III. ČÁST 2 - KOMUN...'!J30</f>
        <v>0</v>
      </c>
      <c r="AH95" s="202"/>
      <c r="AI95" s="202"/>
      <c r="AJ95" s="202"/>
      <c r="AK95" s="202"/>
      <c r="AL95" s="202"/>
      <c r="AM95" s="202"/>
      <c r="AN95" s="201">
        <f t="shared" si="0"/>
        <v>0</v>
      </c>
      <c r="AO95" s="202"/>
      <c r="AP95" s="202"/>
      <c r="AQ95" s="80" t="s">
        <v>86</v>
      </c>
      <c r="AR95" s="77"/>
      <c r="AS95" s="81">
        <v>0</v>
      </c>
      <c r="AT95" s="82">
        <f t="shared" si="1"/>
        <v>0</v>
      </c>
      <c r="AU95" s="83">
        <f>'ETAPA III. ČÁST 2 - KOMUN...'!P129</f>
        <v>989.935739</v>
      </c>
      <c r="AV95" s="82">
        <f>'ETAPA III. ČÁST 2 - KOMUN...'!J33</f>
        <v>0</v>
      </c>
      <c r="AW95" s="82">
        <f>'ETAPA III. ČÁST 2 - KOMUN...'!J34</f>
        <v>0</v>
      </c>
      <c r="AX95" s="82">
        <f>'ETAPA III. ČÁST 2 - KOMUN...'!J35</f>
        <v>0</v>
      </c>
      <c r="AY95" s="82">
        <f>'ETAPA III. ČÁST 2 - KOMUN...'!J36</f>
        <v>0</v>
      </c>
      <c r="AZ95" s="82">
        <f>'ETAPA III. ČÁST 2 - KOMUN...'!F33</f>
        <v>0</v>
      </c>
      <c r="BA95" s="82">
        <f>'ETAPA III. ČÁST 2 - KOMUN...'!F34</f>
        <v>0</v>
      </c>
      <c r="BB95" s="82">
        <f>'ETAPA III. ČÁST 2 - KOMUN...'!F35</f>
        <v>0</v>
      </c>
      <c r="BC95" s="82">
        <f>'ETAPA III. ČÁST 2 - KOMUN...'!F36</f>
        <v>0</v>
      </c>
      <c r="BD95" s="84">
        <f>'ETAPA III. ČÁST 2 - KOMUN...'!F37</f>
        <v>0</v>
      </c>
      <c r="BT95" s="85" t="s">
        <v>19</v>
      </c>
      <c r="BV95" s="85" t="s">
        <v>82</v>
      </c>
      <c r="BW95" s="85" t="s">
        <v>89</v>
      </c>
      <c r="BX95" s="85" t="s">
        <v>4</v>
      </c>
      <c r="CL95" s="85" t="s">
        <v>1</v>
      </c>
      <c r="CM95" s="85" t="s">
        <v>87</v>
      </c>
    </row>
    <row r="96" spans="1:91" s="7" customFormat="1" ht="54" customHeight="1">
      <c r="A96" s="76" t="s">
        <v>84</v>
      </c>
      <c r="B96" s="77"/>
      <c r="C96" s="78"/>
      <c r="D96" s="194" t="s">
        <v>90</v>
      </c>
      <c r="E96" s="194"/>
      <c r="F96" s="194"/>
      <c r="G96" s="194"/>
      <c r="H96" s="194"/>
      <c r="I96" s="79"/>
      <c r="J96" s="194" t="s">
        <v>91</v>
      </c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201">
        <f>'ETAPA III. ČÁST 4 - VEŘEJ...'!J30</f>
        <v>0</v>
      </c>
      <c r="AH96" s="202"/>
      <c r="AI96" s="202"/>
      <c r="AJ96" s="202"/>
      <c r="AK96" s="202"/>
      <c r="AL96" s="202"/>
      <c r="AM96" s="202"/>
      <c r="AN96" s="201">
        <f t="shared" si="0"/>
        <v>0</v>
      </c>
      <c r="AO96" s="202"/>
      <c r="AP96" s="202"/>
      <c r="AQ96" s="80" t="s">
        <v>86</v>
      </c>
      <c r="AR96" s="77"/>
      <c r="AS96" s="81">
        <v>0</v>
      </c>
      <c r="AT96" s="82">
        <f t="shared" si="1"/>
        <v>0</v>
      </c>
      <c r="AU96" s="83">
        <f>'ETAPA III. ČÁST 4 - VEŘEJ...'!P120</f>
        <v>442.3615</v>
      </c>
      <c r="AV96" s="82">
        <f>'ETAPA III. ČÁST 4 - VEŘEJ...'!J33</f>
        <v>0</v>
      </c>
      <c r="AW96" s="82">
        <f>'ETAPA III. ČÁST 4 - VEŘEJ...'!J34</f>
        <v>0</v>
      </c>
      <c r="AX96" s="82">
        <f>'ETAPA III. ČÁST 4 - VEŘEJ...'!J35</f>
        <v>0</v>
      </c>
      <c r="AY96" s="82">
        <f>'ETAPA III. ČÁST 4 - VEŘEJ...'!J36</f>
        <v>0</v>
      </c>
      <c r="AZ96" s="82">
        <f>'ETAPA III. ČÁST 4 - VEŘEJ...'!F33</f>
        <v>0</v>
      </c>
      <c r="BA96" s="82">
        <f>'ETAPA III. ČÁST 4 - VEŘEJ...'!F34</f>
        <v>0</v>
      </c>
      <c r="BB96" s="82">
        <f>'ETAPA III. ČÁST 4 - VEŘEJ...'!F35</f>
        <v>0</v>
      </c>
      <c r="BC96" s="82">
        <f>'ETAPA III. ČÁST 4 - VEŘEJ...'!F36</f>
        <v>0</v>
      </c>
      <c r="BD96" s="84">
        <f>'ETAPA III. ČÁST 4 - VEŘEJ...'!F37</f>
        <v>0</v>
      </c>
      <c r="BT96" s="85" t="s">
        <v>19</v>
      </c>
      <c r="BV96" s="85" t="s">
        <v>82</v>
      </c>
      <c r="BW96" s="85" t="s">
        <v>92</v>
      </c>
      <c r="BX96" s="85" t="s">
        <v>4</v>
      </c>
      <c r="CL96" s="85" t="s">
        <v>1</v>
      </c>
      <c r="CM96" s="85" t="s">
        <v>87</v>
      </c>
    </row>
    <row r="97" spans="1:91" s="7" customFormat="1" ht="27" customHeight="1">
      <c r="A97" s="76" t="s">
        <v>84</v>
      </c>
      <c r="B97" s="77"/>
      <c r="C97" s="78"/>
      <c r="D97" s="194" t="s">
        <v>93</v>
      </c>
      <c r="E97" s="194"/>
      <c r="F97" s="194"/>
      <c r="G97" s="194"/>
      <c r="H97" s="194"/>
      <c r="I97" s="79"/>
      <c r="J97" s="194" t="s">
        <v>94</v>
      </c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201">
        <f>'ETAPA III. VON - VEDLEJŠÍ...'!J30</f>
        <v>0</v>
      </c>
      <c r="AH97" s="202"/>
      <c r="AI97" s="202"/>
      <c r="AJ97" s="202"/>
      <c r="AK97" s="202"/>
      <c r="AL97" s="202"/>
      <c r="AM97" s="202"/>
      <c r="AN97" s="201">
        <f t="shared" si="0"/>
        <v>0</v>
      </c>
      <c r="AO97" s="202"/>
      <c r="AP97" s="202"/>
      <c r="AQ97" s="80" t="s">
        <v>95</v>
      </c>
      <c r="AR97" s="77"/>
      <c r="AS97" s="86">
        <v>0</v>
      </c>
      <c r="AT97" s="87">
        <f t="shared" si="1"/>
        <v>0</v>
      </c>
      <c r="AU97" s="88">
        <f>'ETAPA III. VON - VEDLEJŠÍ...'!P126</f>
        <v>37.568</v>
      </c>
      <c r="AV97" s="87">
        <f>'ETAPA III. VON - VEDLEJŠÍ...'!J33</f>
        <v>0</v>
      </c>
      <c r="AW97" s="87">
        <f>'ETAPA III. VON - VEDLEJŠÍ...'!J34</f>
        <v>0</v>
      </c>
      <c r="AX97" s="87">
        <f>'ETAPA III. VON - VEDLEJŠÍ...'!J35</f>
        <v>0</v>
      </c>
      <c r="AY97" s="87">
        <f>'ETAPA III. VON - VEDLEJŠÍ...'!J36</f>
        <v>0</v>
      </c>
      <c r="AZ97" s="87">
        <f>'ETAPA III. VON - VEDLEJŠÍ...'!F33</f>
        <v>0</v>
      </c>
      <c r="BA97" s="87">
        <f>'ETAPA III. VON - VEDLEJŠÍ...'!F34</f>
        <v>0</v>
      </c>
      <c r="BB97" s="87">
        <f>'ETAPA III. VON - VEDLEJŠÍ...'!F35</f>
        <v>0</v>
      </c>
      <c r="BC97" s="87">
        <f>'ETAPA III. VON - VEDLEJŠÍ...'!F36</f>
        <v>0</v>
      </c>
      <c r="BD97" s="89">
        <f>'ETAPA III. VON - VEDLEJŠÍ...'!F37</f>
        <v>0</v>
      </c>
      <c r="BT97" s="85" t="s">
        <v>19</v>
      </c>
      <c r="BV97" s="85" t="s">
        <v>82</v>
      </c>
      <c r="BW97" s="85" t="s">
        <v>96</v>
      </c>
      <c r="BX97" s="85" t="s">
        <v>4</v>
      </c>
      <c r="CL97" s="85" t="s">
        <v>1</v>
      </c>
      <c r="CM97" s="85" t="s">
        <v>87</v>
      </c>
    </row>
    <row r="98" spans="1:57" s="2" customFormat="1" ht="30" customHeight="1">
      <c r="A98" s="29"/>
      <c r="B98" s="30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  <row r="99" spans="1:57" s="2" customFormat="1" ht="6.95" customHeight="1">
      <c r="A99" s="29"/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30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</sheetData>
  <mergeCells count="48">
    <mergeCell ref="L28:P28"/>
    <mergeCell ref="W28:AE28"/>
    <mergeCell ref="AK28:AO28"/>
    <mergeCell ref="AK29:AO29"/>
    <mergeCell ref="L29:P29"/>
    <mergeCell ref="K5:AO5"/>
    <mergeCell ref="K6:AO6"/>
    <mergeCell ref="AR2:BE2"/>
    <mergeCell ref="E23:AN23"/>
    <mergeCell ref="AK26:AO26"/>
    <mergeCell ref="AK32:AO32"/>
    <mergeCell ref="L32:P32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X35:AB35"/>
    <mergeCell ref="AK35:AO35"/>
    <mergeCell ref="C92:G92"/>
    <mergeCell ref="D95:H95"/>
    <mergeCell ref="D96:H96"/>
    <mergeCell ref="L85:AO85"/>
    <mergeCell ref="AM87:AN87"/>
    <mergeCell ref="J96:AF96"/>
    <mergeCell ref="AN94:AP94"/>
    <mergeCell ref="AN92:AP92"/>
    <mergeCell ref="AN95:AP95"/>
    <mergeCell ref="AN96:AP96"/>
    <mergeCell ref="J97:AF97"/>
    <mergeCell ref="D97:H97"/>
    <mergeCell ref="AM89:AP89"/>
    <mergeCell ref="AS89:AT91"/>
    <mergeCell ref="AM90:AP90"/>
    <mergeCell ref="AG95:AM95"/>
    <mergeCell ref="AG96:AM96"/>
    <mergeCell ref="AG97:AM97"/>
    <mergeCell ref="AG94:AM94"/>
    <mergeCell ref="I92:AF92"/>
    <mergeCell ref="AG92:AM92"/>
    <mergeCell ref="J95:AF95"/>
    <mergeCell ref="AN97:AP97"/>
  </mergeCells>
  <hyperlinks>
    <hyperlink ref="A95" location="'ETAPA III. ČÁST 2 - KOMUN...'!C2" display="/"/>
    <hyperlink ref="A96" location="'ETAPA III. ČÁST 4 - VEŘEJ...'!C2" display="/"/>
    <hyperlink ref="A97" location="'ETAPA III. VON - VEDLEJŠÍ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92"/>
  <sheetViews>
    <sheetView showGridLines="0" workbookViewId="0" topLeftCell="A86">
      <selection activeCell="J118" sqref="J11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0"/>
    </row>
    <row r="2" spans="12:56" s="1" customFormat="1" ht="36.95" customHeight="1">
      <c r="L2" s="223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89</v>
      </c>
      <c r="AZ2" s="91" t="s">
        <v>103</v>
      </c>
      <c r="BA2" s="91" t="s">
        <v>99</v>
      </c>
      <c r="BB2" s="91" t="s">
        <v>100</v>
      </c>
      <c r="BC2" s="91" t="s">
        <v>409</v>
      </c>
      <c r="BD2" s="91" t="s">
        <v>101</v>
      </c>
    </row>
    <row r="3" spans="2:5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  <c r="AZ3" s="91" t="s">
        <v>104</v>
      </c>
      <c r="BA3" s="91" t="s">
        <v>99</v>
      </c>
      <c r="BB3" s="91" t="s">
        <v>100</v>
      </c>
      <c r="BC3" s="91" t="s">
        <v>119</v>
      </c>
      <c r="BD3" s="91" t="s">
        <v>101</v>
      </c>
    </row>
    <row r="4" spans="2:56" s="1" customFormat="1" ht="24.95" customHeight="1">
      <c r="B4" s="20"/>
      <c r="D4" s="21" t="s">
        <v>102</v>
      </c>
      <c r="L4" s="20"/>
      <c r="M4" s="92" t="s">
        <v>10</v>
      </c>
      <c r="AT4" s="17" t="s">
        <v>3</v>
      </c>
      <c r="AZ4" s="91" t="s">
        <v>106</v>
      </c>
      <c r="BA4" s="91" t="s">
        <v>99</v>
      </c>
      <c r="BB4" s="91" t="s">
        <v>100</v>
      </c>
      <c r="BC4" s="91" t="s">
        <v>267</v>
      </c>
      <c r="BD4" s="91" t="s">
        <v>101</v>
      </c>
    </row>
    <row r="5" spans="2:56" s="1" customFormat="1" ht="6.95" customHeight="1">
      <c r="B5" s="20"/>
      <c r="L5" s="20"/>
      <c r="AZ5" s="91" t="s">
        <v>410</v>
      </c>
      <c r="BA5" s="91" t="s">
        <v>99</v>
      </c>
      <c r="BB5" s="91" t="s">
        <v>110</v>
      </c>
      <c r="BC5" s="91" t="s">
        <v>168</v>
      </c>
      <c r="BD5" s="91" t="s">
        <v>101</v>
      </c>
    </row>
    <row r="6" spans="2:56" s="1" customFormat="1" ht="12" customHeight="1">
      <c r="B6" s="20"/>
      <c r="D6" s="26" t="s">
        <v>14</v>
      </c>
      <c r="L6" s="20"/>
      <c r="AZ6" s="91" t="s">
        <v>109</v>
      </c>
      <c r="BA6" s="91" t="s">
        <v>99</v>
      </c>
      <c r="BB6" s="91" t="s">
        <v>110</v>
      </c>
      <c r="BC6" s="91" t="s">
        <v>411</v>
      </c>
      <c r="BD6" s="91" t="s">
        <v>101</v>
      </c>
    </row>
    <row r="7" spans="2:56" s="1" customFormat="1" ht="16.5" customHeight="1">
      <c r="B7" s="20"/>
      <c r="E7" s="228" t="str">
        <f>'Rekapitulace stavby'!K6</f>
        <v>SÍDLIŠTĚ BŘEZINY ETAPA III.</v>
      </c>
      <c r="F7" s="229"/>
      <c r="G7" s="229"/>
      <c r="H7" s="229"/>
      <c r="L7" s="20"/>
      <c r="AZ7" s="91" t="s">
        <v>111</v>
      </c>
      <c r="BA7" s="91" t="s">
        <v>99</v>
      </c>
      <c r="BB7" s="91" t="s">
        <v>110</v>
      </c>
      <c r="BC7" s="91" t="s">
        <v>412</v>
      </c>
      <c r="BD7" s="91" t="s">
        <v>101</v>
      </c>
    </row>
    <row r="8" spans="1:56" s="2" customFormat="1" ht="12" customHeight="1">
      <c r="A8" s="29"/>
      <c r="B8" s="30"/>
      <c r="C8" s="29"/>
      <c r="D8" s="26" t="s">
        <v>108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Z8" s="91" t="s">
        <v>112</v>
      </c>
      <c r="BA8" s="91" t="s">
        <v>113</v>
      </c>
      <c r="BB8" s="91" t="s">
        <v>114</v>
      </c>
      <c r="BC8" s="91" t="s">
        <v>413</v>
      </c>
      <c r="BD8" s="91" t="s">
        <v>87</v>
      </c>
    </row>
    <row r="9" spans="1:56" s="2" customFormat="1" ht="16.5" customHeight="1">
      <c r="A9" s="29"/>
      <c r="B9" s="30"/>
      <c r="C9" s="29"/>
      <c r="D9" s="29"/>
      <c r="E9" s="212" t="s">
        <v>414</v>
      </c>
      <c r="F9" s="230"/>
      <c r="G9" s="230"/>
      <c r="H9" s="230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Z9" s="91" t="s">
        <v>115</v>
      </c>
      <c r="BA9" s="91" t="s">
        <v>99</v>
      </c>
      <c r="BB9" s="91" t="s">
        <v>114</v>
      </c>
      <c r="BC9" s="91" t="s">
        <v>415</v>
      </c>
      <c r="BD9" s="91" t="s">
        <v>101</v>
      </c>
    </row>
    <row r="10" spans="1:56" s="2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Z10" s="91" t="s">
        <v>116</v>
      </c>
      <c r="BA10" s="91" t="s">
        <v>99</v>
      </c>
      <c r="BB10" s="91" t="s">
        <v>114</v>
      </c>
      <c r="BC10" s="91" t="s">
        <v>416</v>
      </c>
      <c r="BD10" s="91" t="s">
        <v>101</v>
      </c>
    </row>
    <row r="11" spans="1:56" s="2" customFormat="1" ht="12" customHeight="1">
      <c r="A11" s="29"/>
      <c r="B11" s="30"/>
      <c r="C11" s="29"/>
      <c r="D11" s="26" t="s">
        <v>17</v>
      </c>
      <c r="E11" s="29"/>
      <c r="F11" s="24" t="s">
        <v>1</v>
      </c>
      <c r="G11" s="29"/>
      <c r="H11" s="29"/>
      <c r="I11" s="26" t="s">
        <v>18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Z11" s="91" t="s">
        <v>117</v>
      </c>
      <c r="BA11" s="91" t="s">
        <v>99</v>
      </c>
      <c r="BB11" s="91" t="s">
        <v>114</v>
      </c>
      <c r="BC11" s="91" t="s">
        <v>417</v>
      </c>
      <c r="BD11" s="91" t="s">
        <v>101</v>
      </c>
    </row>
    <row r="12" spans="1:56" s="2" customFormat="1" ht="12" customHeight="1">
      <c r="A12" s="29"/>
      <c r="B12" s="30"/>
      <c r="C12" s="29"/>
      <c r="D12" s="26" t="s">
        <v>20</v>
      </c>
      <c r="E12" s="29"/>
      <c r="F12" s="24" t="s">
        <v>21</v>
      </c>
      <c r="G12" s="29"/>
      <c r="H12" s="29"/>
      <c r="I12" s="26" t="s">
        <v>22</v>
      </c>
      <c r="J12" s="52" t="str">
        <f>'Rekapitulace stavby'!AN8</f>
        <v>8. 1. 2016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Z12" s="91" t="s">
        <v>118</v>
      </c>
      <c r="BA12" s="91" t="s">
        <v>113</v>
      </c>
      <c r="BB12" s="91" t="s">
        <v>114</v>
      </c>
      <c r="BC12" s="91" t="s">
        <v>418</v>
      </c>
      <c r="BD12" s="91" t="s">
        <v>87</v>
      </c>
    </row>
    <row r="13" spans="1:5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Z13" s="91" t="s">
        <v>419</v>
      </c>
      <c r="BA13" s="91" t="s">
        <v>113</v>
      </c>
      <c r="BB13" s="91" t="s">
        <v>122</v>
      </c>
      <c r="BC13" s="91" t="s">
        <v>175</v>
      </c>
      <c r="BD13" s="91" t="s">
        <v>101</v>
      </c>
    </row>
    <row r="14" spans="1:56" s="2" customFormat="1" ht="12" customHeight="1">
      <c r="A14" s="29"/>
      <c r="B14" s="30"/>
      <c r="C14" s="29"/>
      <c r="D14" s="26" t="s">
        <v>26</v>
      </c>
      <c r="E14" s="29"/>
      <c r="F14" s="29"/>
      <c r="G14" s="29"/>
      <c r="H14" s="29"/>
      <c r="I14" s="26" t="s">
        <v>27</v>
      </c>
      <c r="J14" s="24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Z14" s="91" t="s">
        <v>120</v>
      </c>
      <c r="BA14" s="91" t="s">
        <v>99</v>
      </c>
      <c r="BB14" s="91" t="s">
        <v>114</v>
      </c>
      <c r="BC14" s="91" t="s">
        <v>207</v>
      </c>
      <c r="BD14" s="91" t="s">
        <v>87</v>
      </c>
    </row>
    <row r="15" spans="1:56" s="2" customFormat="1" ht="18" customHeight="1">
      <c r="A15" s="29"/>
      <c r="B15" s="30"/>
      <c r="C15" s="29"/>
      <c r="D15" s="29"/>
      <c r="E15" s="24" t="s">
        <v>28</v>
      </c>
      <c r="F15" s="29"/>
      <c r="G15" s="29"/>
      <c r="H15" s="29"/>
      <c r="I15" s="26" t="s">
        <v>29</v>
      </c>
      <c r="J15" s="24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Z15" s="91" t="s">
        <v>121</v>
      </c>
      <c r="BA15" s="91" t="s">
        <v>97</v>
      </c>
      <c r="BB15" s="91" t="s">
        <v>122</v>
      </c>
      <c r="BC15" s="91" t="s">
        <v>19</v>
      </c>
      <c r="BD15" s="91" t="s">
        <v>101</v>
      </c>
    </row>
    <row r="16" spans="1:5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Z16" s="91" t="s">
        <v>123</v>
      </c>
      <c r="BA16" s="91" t="s">
        <v>124</v>
      </c>
      <c r="BB16" s="91" t="s">
        <v>122</v>
      </c>
      <c r="BC16" s="91" t="s">
        <v>101</v>
      </c>
      <c r="BD16" s="91" t="s">
        <v>101</v>
      </c>
    </row>
    <row r="17" spans="1:56" s="2" customFormat="1" ht="12" customHeight="1">
      <c r="A17" s="29"/>
      <c r="B17" s="30"/>
      <c r="C17" s="29"/>
      <c r="D17" s="26" t="s">
        <v>30</v>
      </c>
      <c r="E17" s="29"/>
      <c r="F17" s="29"/>
      <c r="G17" s="29"/>
      <c r="H17" s="29"/>
      <c r="I17" s="26" t="s">
        <v>27</v>
      </c>
      <c r="J17" s="24" t="s">
        <v>1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Z17" s="91" t="s">
        <v>125</v>
      </c>
      <c r="BA17" s="91" t="s">
        <v>113</v>
      </c>
      <c r="BB17" s="91" t="s">
        <v>114</v>
      </c>
      <c r="BC17" s="91" t="s">
        <v>420</v>
      </c>
      <c r="BD17" s="91" t="s">
        <v>87</v>
      </c>
    </row>
    <row r="18" spans="1:56" s="2" customFormat="1" ht="18" customHeight="1">
      <c r="A18" s="29"/>
      <c r="B18" s="30"/>
      <c r="C18" s="29"/>
      <c r="D18" s="29"/>
      <c r="E18" s="24" t="s">
        <v>31</v>
      </c>
      <c r="F18" s="29"/>
      <c r="G18" s="29"/>
      <c r="H18" s="29"/>
      <c r="I18" s="26" t="s">
        <v>29</v>
      </c>
      <c r="J18" s="24" t="s">
        <v>1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Z18" s="91" t="s">
        <v>126</v>
      </c>
      <c r="BA18" s="91" t="s">
        <v>113</v>
      </c>
      <c r="BB18" s="91" t="s">
        <v>114</v>
      </c>
      <c r="BC18" s="91" t="s">
        <v>8</v>
      </c>
      <c r="BD18" s="91" t="s">
        <v>87</v>
      </c>
    </row>
    <row r="19" spans="1:56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Z19" s="91" t="s">
        <v>127</v>
      </c>
      <c r="BA19" s="91" t="s">
        <v>99</v>
      </c>
      <c r="BB19" s="91" t="s">
        <v>110</v>
      </c>
      <c r="BC19" s="91" t="s">
        <v>421</v>
      </c>
      <c r="BD19" s="91" t="s">
        <v>101</v>
      </c>
    </row>
    <row r="20" spans="1:31" s="2" customFormat="1" ht="12" customHeight="1">
      <c r="A20" s="29"/>
      <c r="B20" s="30"/>
      <c r="C20" s="29"/>
      <c r="D20" s="26" t="s">
        <v>32</v>
      </c>
      <c r="E20" s="29"/>
      <c r="F20" s="29"/>
      <c r="G20" s="29"/>
      <c r="H20" s="29"/>
      <c r="I20" s="26" t="s">
        <v>27</v>
      </c>
      <c r="J20" s="24" t="s">
        <v>33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">
        <v>34</v>
      </c>
      <c r="F21" s="29"/>
      <c r="G21" s="29"/>
      <c r="H21" s="29"/>
      <c r="I21" s="26" t="s">
        <v>29</v>
      </c>
      <c r="J21" s="24" t="s">
        <v>35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37</v>
      </c>
      <c r="E23" s="29"/>
      <c r="F23" s="29"/>
      <c r="G23" s="29"/>
      <c r="H23" s="29"/>
      <c r="I23" s="26" t="s">
        <v>27</v>
      </c>
      <c r="J23" s="24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">
        <v>38</v>
      </c>
      <c r="F24" s="29"/>
      <c r="G24" s="29"/>
      <c r="H24" s="29"/>
      <c r="I24" s="26" t="s">
        <v>29</v>
      </c>
      <c r="J24" s="24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39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3"/>
      <c r="B27" s="94"/>
      <c r="C27" s="93"/>
      <c r="D27" s="93"/>
      <c r="E27" s="224" t="s">
        <v>1</v>
      </c>
      <c r="F27" s="224"/>
      <c r="G27" s="224"/>
      <c r="H27" s="224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6" t="s">
        <v>40</v>
      </c>
      <c r="E30" s="29"/>
      <c r="F30" s="29"/>
      <c r="G30" s="29"/>
      <c r="H30" s="29"/>
      <c r="I30" s="29"/>
      <c r="J30" s="68">
        <f>ROUND(J129,2)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42</v>
      </c>
      <c r="G32" s="29"/>
      <c r="H32" s="29"/>
      <c r="I32" s="33" t="s">
        <v>41</v>
      </c>
      <c r="J32" s="33" t="s">
        <v>43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7" t="s">
        <v>44</v>
      </c>
      <c r="E33" s="26" t="s">
        <v>45</v>
      </c>
      <c r="F33" s="98">
        <f>ROUND((SUM(BE129:BE291)),2)</f>
        <v>0</v>
      </c>
      <c r="G33" s="29"/>
      <c r="H33" s="29"/>
      <c r="I33" s="99">
        <v>0.21</v>
      </c>
      <c r="J33" s="98">
        <f>ROUND(((SUM(BE129:BE291))*I33),2)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6" t="s">
        <v>46</v>
      </c>
      <c r="F34" s="98">
        <f>ROUND((SUM(BF129:BF291)),2)</f>
        <v>0</v>
      </c>
      <c r="G34" s="29"/>
      <c r="H34" s="29"/>
      <c r="I34" s="99">
        <v>0.15</v>
      </c>
      <c r="J34" s="98">
        <f>ROUND(((SUM(BF129:BF291))*I34),2)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6" t="s">
        <v>47</v>
      </c>
      <c r="F35" s="98">
        <f>ROUND((SUM(BG129:BG291)),2)</f>
        <v>0</v>
      </c>
      <c r="G35" s="29"/>
      <c r="H35" s="29"/>
      <c r="I35" s="99">
        <v>0.21</v>
      </c>
      <c r="J35" s="98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6" t="s">
        <v>48</v>
      </c>
      <c r="F36" s="98">
        <f>ROUND((SUM(BH129:BH291)),2)</f>
        <v>0</v>
      </c>
      <c r="G36" s="29"/>
      <c r="H36" s="29"/>
      <c r="I36" s="99">
        <v>0.15</v>
      </c>
      <c r="J36" s="98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6" t="s">
        <v>49</v>
      </c>
      <c r="F37" s="98">
        <f>ROUND((SUM(BI129:BI291)),2)</f>
        <v>0</v>
      </c>
      <c r="G37" s="29"/>
      <c r="H37" s="29"/>
      <c r="I37" s="99">
        <v>0</v>
      </c>
      <c r="J37" s="9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0"/>
      <c r="D39" s="101" t="s">
        <v>50</v>
      </c>
      <c r="E39" s="57"/>
      <c r="F39" s="57"/>
      <c r="G39" s="102" t="s">
        <v>51</v>
      </c>
      <c r="H39" s="103" t="s">
        <v>52</v>
      </c>
      <c r="I39" s="57"/>
      <c r="J39" s="104">
        <f>SUM(J30:J37)</f>
        <v>0</v>
      </c>
      <c r="K39" s="105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39"/>
      <c r="D50" s="40" t="s">
        <v>53</v>
      </c>
      <c r="E50" s="41"/>
      <c r="F50" s="41"/>
      <c r="G50" s="40" t="s">
        <v>54</v>
      </c>
      <c r="H50" s="41"/>
      <c r="I50" s="41"/>
      <c r="J50" s="41"/>
      <c r="K50" s="41"/>
      <c r="L50" s="39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29"/>
      <c r="B61" s="30"/>
      <c r="C61" s="29"/>
      <c r="D61" s="42" t="s">
        <v>55</v>
      </c>
      <c r="E61" s="32"/>
      <c r="F61" s="106" t="s">
        <v>56</v>
      </c>
      <c r="G61" s="42" t="s">
        <v>55</v>
      </c>
      <c r="H61" s="32"/>
      <c r="I61" s="32"/>
      <c r="J61" s="107" t="s">
        <v>56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29"/>
      <c r="B65" s="30"/>
      <c r="C65" s="29"/>
      <c r="D65" s="40" t="s">
        <v>57</v>
      </c>
      <c r="E65" s="43"/>
      <c r="F65" s="43"/>
      <c r="G65" s="40" t="s">
        <v>58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29"/>
      <c r="B76" s="30"/>
      <c r="C76" s="29"/>
      <c r="D76" s="42" t="s">
        <v>55</v>
      </c>
      <c r="E76" s="32"/>
      <c r="F76" s="106" t="s">
        <v>56</v>
      </c>
      <c r="G76" s="42" t="s">
        <v>55</v>
      </c>
      <c r="H76" s="32"/>
      <c r="I76" s="32"/>
      <c r="J76" s="107" t="s">
        <v>56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21" t="s">
        <v>128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28" t="str">
        <f>E7</f>
        <v>SÍDLIŠTĚ BŘEZINY ETAPA III.</v>
      </c>
      <c r="F85" s="229"/>
      <c r="G85" s="229"/>
      <c r="H85" s="229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6" t="s">
        <v>108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212" t="str">
        <f>E9</f>
        <v>ETAPA III. ČÁST 2 - KOMUNIKACE</v>
      </c>
      <c r="F87" s="230"/>
      <c r="G87" s="230"/>
      <c r="H87" s="230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6" t="s">
        <v>20</v>
      </c>
      <c r="D89" s="29"/>
      <c r="E89" s="29"/>
      <c r="F89" s="24" t="str">
        <f>F12</f>
        <v>DĚČÍN</v>
      </c>
      <c r="G89" s="29"/>
      <c r="H89" s="29"/>
      <c r="I89" s="26" t="s">
        <v>22</v>
      </c>
      <c r="J89" s="52" t="str">
        <f>IF(J12="","",J12)</f>
        <v>8. 1. 2016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.2" customHeight="1">
      <c r="A91" s="29"/>
      <c r="B91" s="30"/>
      <c r="C91" s="26" t="s">
        <v>26</v>
      </c>
      <c r="D91" s="29"/>
      <c r="E91" s="29"/>
      <c r="F91" s="24" t="str">
        <f>E15</f>
        <v>STATUTÁRNÍ MĚSTO DĚČÍN</v>
      </c>
      <c r="G91" s="29"/>
      <c r="H91" s="29"/>
      <c r="I91" s="26" t="s">
        <v>32</v>
      </c>
      <c r="J91" s="27" t="str">
        <f>E21</f>
        <v>NE2D PROJEKT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27.95" customHeight="1">
      <c r="A92" s="29"/>
      <c r="B92" s="30"/>
      <c r="C92" s="26" t="s">
        <v>30</v>
      </c>
      <c r="D92" s="29"/>
      <c r="E92" s="29"/>
      <c r="F92" s="24" t="str">
        <f>IF(E18="","",E18)</f>
        <v>DLE VÝBĚROVÉHO ŘÍZENÍ</v>
      </c>
      <c r="G92" s="29"/>
      <c r="H92" s="29"/>
      <c r="I92" s="26" t="s">
        <v>37</v>
      </c>
      <c r="J92" s="27" t="str">
        <f>E24</f>
        <v>ING.VLADIMÍR PLHÁK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08" t="s">
        <v>129</v>
      </c>
      <c r="D94" s="100"/>
      <c r="E94" s="100"/>
      <c r="F94" s="100"/>
      <c r="G94" s="100"/>
      <c r="H94" s="100"/>
      <c r="I94" s="100"/>
      <c r="J94" s="109" t="s">
        <v>130</v>
      </c>
      <c r="K94" s="100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0" t="s">
        <v>131</v>
      </c>
      <c r="D96" s="29"/>
      <c r="E96" s="29"/>
      <c r="F96" s="29"/>
      <c r="G96" s="29"/>
      <c r="H96" s="29"/>
      <c r="I96" s="29"/>
      <c r="J96" s="68">
        <f>J129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132</v>
      </c>
    </row>
    <row r="97" spans="2:12" s="9" customFormat="1" ht="24.95" customHeight="1">
      <c r="B97" s="111"/>
      <c r="D97" s="112" t="s">
        <v>133</v>
      </c>
      <c r="E97" s="113"/>
      <c r="F97" s="113"/>
      <c r="G97" s="113"/>
      <c r="H97" s="113"/>
      <c r="I97" s="113"/>
      <c r="J97" s="114">
        <f>J130</f>
        <v>0</v>
      </c>
      <c r="L97" s="111"/>
    </row>
    <row r="98" spans="2:12" s="10" customFormat="1" ht="19.9" customHeight="1">
      <c r="B98" s="115"/>
      <c r="D98" s="116" t="s">
        <v>134</v>
      </c>
      <c r="E98" s="117"/>
      <c r="F98" s="117"/>
      <c r="G98" s="117"/>
      <c r="H98" s="117"/>
      <c r="I98" s="117"/>
      <c r="J98" s="118">
        <f>J131</f>
        <v>0</v>
      </c>
      <c r="L98" s="115"/>
    </row>
    <row r="99" spans="2:12" s="10" customFormat="1" ht="19.9" customHeight="1">
      <c r="B99" s="115"/>
      <c r="D99" s="116" t="s">
        <v>422</v>
      </c>
      <c r="E99" s="117"/>
      <c r="F99" s="117"/>
      <c r="G99" s="117"/>
      <c r="H99" s="117"/>
      <c r="I99" s="117"/>
      <c r="J99" s="118">
        <f>J193</f>
        <v>0</v>
      </c>
      <c r="L99" s="115"/>
    </row>
    <row r="100" spans="2:12" s="10" customFormat="1" ht="19.9" customHeight="1">
      <c r="B100" s="115"/>
      <c r="D100" s="116" t="s">
        <v>135</v>
      </c>
      <c r="E100" s="117"/>
      <c r="F100" s="117"/>
      <c r="G100" s="117"/>
      <c r="H100" s="117"/>
      <c r="I100" s="117"/>
      <c r="J100" s="118">
        <f>J198</f>
        <v>0</v>
      </c>
      <c r="L100" s="115"/>
    </row>
    <row r="101" spans="2:12" s="10" customFormat="1" ht="19.9" customHeight="1">
      <c r="B101" s="115"/>
      <c r="D101" s="116" t="s">
        <v>136</v>
      </c>
      <c r="E101" s="117"/>
      <c r="F101" s="117"/>
      <c r="G101" s="117"/>
      <c r="H101" s="117"/>
      <c r="I101" s="117"/>
      <c r="J101" s="118">
        <f>J203</f>
        <v>0</v>
      </c>
      <c r="L101" s="115"/>
    </row>
    <row r="102" spans="2:12" s="10" customFormat="1" ht="19.9" customHeight="1">
      <c r="B102" s="115"/>
      <c r="D102" s="116" t="s">
        <v>137</v>
      </c>
      <c r="E102" s="117"/>
      <c r="F102" s="117"/>
      <c r="G102" s="117"/>
      <c r="H102" s="117"/>
      <c r="I102" s="117"/>
      <c r="J102" s="118">
        <f>J213</f>
        <v>0</v>
      </c>
      <c r="L102" s="115"/>
    </row>
    <row r="103" spans="2:12" s="10" customFormat="1" ht="19.9" customHeight="1">
      <c r="B103" s="115"/>
      <c r="D103" s="116" t="s">
        <v>138</v>
      </c>
      <c r="E103" s="117"/>
      <c r="F103" s="117"/>
      <c r="G103" s="117"/>
      <c r="H103" s="117"/>
      <c r="I103" s="117"/>
      <c r="J103" s="118">
        <f>J243</f>
        <v>0</v>
      </c>
      <c r="L103" s="115"/>
    </row>
    <row r="104" spans="2:12" s="10" customFormat="1" ht="19.9" customHeight="1">
      <c r="B104" s="115"/>
      <c r="D104" s="116" t="s">
        <v>139</v>
      </c>
      <c r="E104" s="117"/>
      <c r="F104" s="117"/>
      <c r="G104" s="117"/>
      <c r="H104" s="117"/>
      <c r="I104" s="117"/>
      <c r="J104" s="118">
        <f>J258</f>
        <v>0</v>
      </c>
      <c r="L104" s="115"/>
    </row>
    <row r="105" spans="2:12" s="10" customFormat="1" ht="19.9" customHeight="1">
      <c r="B105" s="115"/>
      <c r="D105" s="116" t="s">
        <v>140</v>
      </c>
      <c r="E105" s="117"/>
      <c r="F105" s="117"/>
      <c r="G105" s="117"/>
      <c r="H105" s="117"/>
      <c r="I105" s="117"/>
      <c r="J105" s="118">
        <f>J273</f>
        <v>0</v>
      </c>
      <c r="L105" s="115"/>
    </row>
    <row r="106" spans="2:12" s="9" customFormat="1" ht="24.95" customHeight="1">
      <c r="B106" s="111"/>
      <c r="D106" s="112" t="s">
        <v>141</v>
      </c>
      <c r="E106" s="113"/>
      <c r="F106" s="113"/>
      <c r="G106" s="113"/>
      <c r="H106" s="113"/>
      <c r="I106" s="113"/>
      <c r="J106" s="114">
        <f>J275</f>
        <v>0</v>
      </c>
      <c r="L106" s="111"/>
    </row>
    <row r="107" spans="2:12" s="10" customFormat="1" ht="19.9" customHeight="1">
      <c r="B107" s="115"/>
      <c r="D107" s="116" t="s">
        <v>142</v>
      </c>
      <c r="E107" s="117"/>
      <c r="F107" s="117"/>
      <c r="G107" s="117"/>
      <c r="H107" s="117"/>
      <c r="I107" s="117"/>
      <c r="J107" s="118">
        <f>J276</f>
        <v>0</v>
      </c>
      <c r="L107" s="115"/>
    </row>
    <row r="108" spans="2:12" s="10" customFormat="1" ht="19.9" customHeight="1">
      <c r="B108" s="115"/>
      <c r="D108" s="116" t="s">
        <v>143</v>
      </c>
      <c r="E108" s="117"/>
      <c r="F108" s="117"/>
      <c r="G108" s="117"/>
      <c r="H108" s="117"/>
      <c r="I108" s="117"/>
      <c r="J108" s="118">
        <f>J282</f>
        <v>0</v>
      </c>
      <c r="L108" s="115"/>
    </row>
    <row r="109" spans="2:12" s="9" customFormat="1" ht="24.95" customHeight="1">
      <c r="B109" s="111"/>
      <c r="D109" s="112" t="s">
        <v>144</v>
      </c>
      <c r="E109" s="113"/>
      <c r="F109" s="113"/>
      <c r="G109" s="113"/>
      <c r="H109" s="113"/>
      <c r="I109" s="113"/>
      <c r="J109" s="114">
        <f>J285</f>
        <v>0</v>
      </c>
      <c r="L109" s="111"/>
    </row>
    <row r="110" spans="1:31" s="2" customFormat="1" ht="21.7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5" spans="1:31" s="2" customFormat="1" ht="6.95" customHeight="1">
      <c r="A115" s="29"/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24.95" customHeight="1">
      <c r="A116" s="29"/>
      <c r="B116" s="30"/>
      <c r="C116" s="21" t="s">
        <v>145</v>
      </c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2" customHeight="1">
      <c r="A118" s="29"/>
      <c r="B118" s="30"/>
      <c r="C118" s="26" t="s">
        <v>14</v>
      </c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6.5" customHeight="1">
      <c r="A119" s="29"/>
      <c r="B119" s="30"/>
      <c r="C119" s="29"/>
      <c r="D119" s="29"/>
      <c r="E119" s="228" t="str">
        <f>E7</f>
        <v>SÍDLIŠTĚ BŘEZINY ETAPA III.</v>
      </c>
      <c r="F119" s="229"/>
      <c r="G119" s="229"/>
      <c r="H119" s="2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6" t="s">
        <v>108</v>
      </c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>
      <c r="A121" s="29"/>
      <c r="B121" s="30"/>
      <c r="C121" s="29"/>
      <c r="D121" s="29"/>
      <c r="E121" s="212" t="str">
        <f>E9</f>
        <v>ETAPA III. ČÁST 2 - KOMUNIKACE</v>
      </c>
      <c r="F121" s="230"/>
      <c r="G121" s="230"/>
      <c r="H121" s="230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6.9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6" t="s">
        <v>20</v>
      </c>
      <c r="D123" s="29"/>
      <c r="E123" s="29"/>
      <c r="F123" s="24" t="str">
        <f>F12</f>
        <v>DĚČÍN</v>
      </c>
      <c r="G123" s="29"/>
      <c r="H123" s="29"/>
      <c r="I123" s="26" t="s">
        <v>22</v>
      </c>
      <c r="J123" s="52" t="str">
        <f>IF(J12="","",J12)</f>
        <v>8. 1. 2016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5.2" customHeight="1">
      <c r="A125" s="29"/>
      <c r="B125" s="30"/>
      <c r="C125" s="26" t="s">
        <v>26</v>
      </c>
      <c r="D125" s="29"/>
      <c r="E125" s="29"/>
      <c r="F125" s="24" t="str">
        <f>E15</f>
        <v>STATUTÁRNÍ MĚSTO DĚČÍN</v>
      </c>
      <c r="G125" s="29"/>
      <c r="H125" s="29"/>
      <c r="I125" s="26" t="s">
        <v>32</v>
      </c>
      <c r="J125" s="27" t="str">
        <f>E21</f>
        <v>NE2D PROJEKT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27.95" customHeight="1">
      <c r="A126" s="29"/>
      <c r="B126" s="30"/>
      <c r="C126" s="26" t="s">
        <v>30</v>
      </c>
      <c r="D126" s="29"/>
      <c r="E126" s="29"/>
      <c r="F126" s="24" t="str">
        <f>IF(E18="","",E18)</f>
        <v>DLE VÝBĚROVÉHO ŘÍZENÍ</v>
      </c>
      <c r="G126" s="29"/>
      <c r="H126" s="29"/>
      <c r="I126" s="26" t="s">
        <v>37</v>
      </c>
      <c r="J126" s="27" t="str">
        <f>E24</f>
        <v>ING.VLADIMÍR PLHÁK</v>
      </c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0.3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11" customFormat="1" ht="29.25" customHeight="1">
      <c r="A128" s="119"/>
      <c r="B128" s="120"/>
      <c r="C128" s="121" t="s">
        <v>146</v>
      </c>
      <c r="D128" s="122" t="s">
        <v>65</v>
      </c>
      <c r="E128" s="122" t="s">
        <v>61</v>
      </c>
      <c r="F128" s="122" t="s">
        <v>62</v>
      </c>
      <c r="G128" s="122" t="s">
        <v>147</v>
      </c>
      <c r="H128" s="122" t="s">
        <v>148</v>
      </c>
      <c r="I128" s="122" t="s">
        <v>149</v>
      </c>
      <c r="J128" s="122" t="s">
        <v>130</v>
      </c>
      <c r="K128" s="123" t="s">
        <v>150</v>
      </c>
      <c r="L128" s="124"/>
      <c r="M128" s="59" t="s">
        <v>1</v>
      </c>
      <c r="N128" s="60" t="s">
        <v>44</v>
      </c>
      <c r="O128" s="60" t="s">
        <v>151</v>
      </c>
      <c r="P128" s="60" t="s">
        <v>152</v>
      </c>
      <c r="Q128" s="60" t="s">
        <v>153</v>
      </c>
      <c r="R128" s="60" t="s">
        <v>154</v>
      </c>
      <c r="S128" s="60" t="s">
        <v>155</v>
      </c>
      <c r="T128" s="61" t="s">
        <v>156</v>
      </c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</row>
    <row r="129" spans="1:63" s="2" customFormat="1" ht="22.9" customHeight="1">
      <c r="A129" s="29"/>
      <c r="B129" s="30"/>
      <c r="C129" s="66" t="s">
        <v>157</v>
      </c>
      <c r="D129" s="29"/>
      <c r="E129" s="29"/>
      <c r="F129" s="29"/>
      <c r="G129" s="29"/>
      <c r="H129" s="29"/>
      <c r="I129" s="29"/>
      <c r="J129" s="125">
        <f>BK129</f>
        <v>0</v>
      </c>
      <c r="K129" s="29"/>
      <c r="L129" s="30"/>
      <c r="M129" s="62"/>
      <c r="N129" s="53"/>
      <c r="O129" s="63"/>
      <c r="P129" s="126">
        <f>P130+P275+P285</f>
        <v>989.935739</v>
      </c>
      <c r="Q129" s="63"/>
      <c r="R129" s="126">
        <f>R130+R275+R285</f>
        <v>172.9387736</v>
      </c>
      <c r="S129" s="63"/>
      <c r="T129" s="127">
        <f>T130+T275+T285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T129" s="17" t="s">
        <v>79</v>
      </c>
      <c r="AU129" s="17" t="s">
        <v>132</v>
      </c>
      <c r="BK129" s="128">
        <f>BK130+BK275+BK285</f>
        <v>0</v>
      </c>
    </row>
    <row r="130" spans="2:63" s="12" customFormat="1" ht="25.9" customHeight="1">
      <c r="B130" s="129"/>
      <c r="D130" s="130" t="s">
        <v>79</v>
      </c>
      <c r="E130" s="131" t="s">
        <v>158</v>
      </c>
      <c r="F130" s="131" t="s">
        <v>158</v>
      </c>
      <c r="J130" s="132">
        <f>BK130</f>
        <v>0</v>
      </c>
      <c r="L130" s="129"/>
      <c r="M130" s="133"/>
      <c r="N130" s="134"/>
      <c r="O130" s="134"/>
      <c r="P130" s="135">
        <f>P131+P193+P198+P203+P213+P243+P258+P273</f>
        <v>836.666299</v>
      </c>
      <c r="Q130" s="134"/>
      <c r="R130" s="135">
        <f>R131+R193+R198+R203+R213+R243+R258+R273</f>
        <v>166.7828288</v>
      </c>
      <c r="S130" s="134"/>
      <c r="T130" s="136">
        <f>T131+T193+T198+T203+T213+T243+T258+T273</f>
        <v>0</v>
      </c>
      <c r="AR130" s="130" t="s">
        <v>19</v>
      </c>
      <c r="AT130" s="137" t="s">
        <v>79</v>
      </c>
      <c r="AU130" s="137" t="s">
        <v>80</v>
      </c>
      <c r="AY130" s="130" t="s">
        <v>159</v>
      </c>
      <c r="BK130" s="138">
        <f>BK131+BK193+BK198+BK203+BK213+BK243+BK258+BK273</f>
        <v>0</v>
      </c>
    </row>
    <row r="131" spans="2:63" s="12" customFormat="1" ht="22.9" customHeight="1">
      <c r="B131" s="129"/>
      <c r="D131" s="130" t="s">
        <v>79</v>
      </c>
      <c r="E131" s="139" t="s">
        <v>19</v>
      </c>
      <c r="F131" s="139" t="s">
        <v>160</v>
      </c>
      <c r="J131" s="140">
        <f>BK131</f>
        <v>0</v>
      </c>
      <c r="L131" s="129"/>
      <c r="M131" s="133"/>
      <c r="N131" s="134"/>
      <c r="O131" s="134"/>
      <c r="P131" s="135">
        <f>SUM(P132:P192)</f>
        <v>476.76531800000004</v>
      </c>
      <c r="Q131" s="134"/>
      <c r="R131" s="135">
        <f>SUM(R132:R192)</f>
        <v>41.49587</v>
      </c>
      <c r="S131" s="134"/>
      <c r="T131" s="136">
        <f>SUM(T132:T192)</f>
        <v>0</v>
      </c>
      <c r="AR131" s="130" t="s">
        <v>19</v>
      </c>
      <c r="AT131" s="137" t="s">
        <v>79</v>
      </c>
      <c r="AU131" s="137" t="s">
        <v>19</v>
      </c>
      <c r="AY131" s="130" t="s">
        <v>159</v>
      </c>
      <c r="BK131" s="138">
        <f>SUM(BK132:BK192)</f>
        <v>0</v>
      </c>
    </row>
    <row r="132" spans="1:65" s="2" customFormat="1" ht="24" customHeight="1">
      <c r="A132" s="29"/>
      <c r="B132" s="141"/>
      <c r="C132" s="142" t="s">
        <v>19</v>
      </c>
      <c r="D132" s="142" t="s">
        <v>161</v>
      </c>
      <c r="E132" s="143" t="s">
        <v>162</v>
      </c>
      <c r="F132" s="144" t="s">
        <v>163</v>
      </c>
      <c r="G132" s="145" t="s">
        <v>110</v>
      </c>
      <c r="H132" s="146">
        <v>185</v>
      </c>
      <c r="I132" s="147"/>
      <c r="J132" s="147">
        <f>ROUND(I132*H132,2)</f>
        <v>0</v>
      </c>
      <c r="K132" s="144" t="s">
        <v>164</v>
      </c>
      <c r="L132" s="30"/>
      <c r="M132" s="148" t="s">
        <v>1</v>
      </c>
      <c r="N132" s="149" t="s">
        <v>45</v>
      </c>
      <c r="O132" s="150">
        <v>0.209</v>
      </c>
      <c r="P132" s="150">
        <f>O132*H132</f>
        <v>38.665</v>
      </c>
      <c r="Q132" s="150">
        <v>0</v>
      </c>
      <c r="R132" s="150">
        <f>Q132*H132</f>
        <v>0</v>
      </c>
      <c r="S132" s="150">
        <v>0</v>
      </c>
      <c r="T132" s="151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2" t="s">
        <v>165</v>
      </c>
      <c r="AT132" s="152" t="s">
        <v>161</v>
      </c>
      <c r="AU132" s="152" t="s">
        <v>87</v>
      </c>
      <c r="AY132" s="17" t="s">
        <v>159</v>
      </c>
      <c r="BE132" s="153">
        <f>IF(N132="základní",J132,0)</f>
        <v>0</v>
      </c>
      <c r="BF132" s="153">
        <f>IF(N132="snížená",J132,0)</f>
        <v>0</v>
      </c>
      <c r="BG132" s="153">
        <f>IF(N132="zákl. přenesená",J132,0)</f>
        <v>0</v>
      </c>
      <c r="BH132" s="153">
        <f>IF(N132="sníž. přenesená",J132,0)</f>
        <v>0</v>
      </c>
      <c r="BI132" s="153">
        <f>IF(N132="nulová",J132,0)</f>
        <v>0</v>
      </c>
      <c r="BJ132" s="17" t="s">
        <v>19</v>
      </c>
      <c r="BK132" s="153">
        <f>ROUND(I132*H132,2)</f>
        <v>0</v>
      </c>
      <c r="BL132" s="17" t="s">
        <v>165</v>
      </c>
      <c r="BM132" s="152" t="s">
        <v>423</v>
      </c>
    </row>
    <row r="133" spans="2:51" s="13" customFormat="1" ht="12">
      <c r="B133" s="154"/>
      <c r="D133" s="155" t="s">
        <v>166</v>
      </c>
      <c r="E133" s="156" t="s">
        <v>1</v>
      </c>
      <c r="F133" s="157" t="s">
        <v>127</v>
      </c>
      <c r="H133" s="158">
        <v>185</v>
      </c>
      <c r="L133" s="154"/>
      <c r="M133" s="159"/>
      <c r="N133" s="160"/>
      <c r="O133" s="160"/>
      <c r="P133" s="160"/>
      <c r="Q133" s="160"/>
      <c r="R133" s="160"/>
      <c r="S133" s="160"/>
      <c r="T133" s="161"/>
      <c r="AT133" s="156" t="s">
        <v>166</v>
      </c>
      <c r="AU133" s="156" t="s">
        <v>87</v>
      </c>
      <c r="AV133" s="13" t="s">
        <v>87</v>
      </c>
      <c r="AW133" s="13" t="s">
        <v>36</v>
      </c>
      <c r="AX133" s="13" t="s">
        <v>19</v>
      </c>
      <c r="AY133" s="156" t="s">
        <v>159</v>
      </c>
    </row>
    <row r="134" spans="1:65" s="2" customFormat="1" ht="16.5" customHeight="1">
      <c r="A134" s="29"/>
      <c r="B134" s="141"/>
      <c r="C134" s="142" t="s">
        <v>87</v>
      </c>
      <c r="D134" s="142" t="s">
        <v>161</v>
      </c>
      <c r="E134" s="143" t="s">
        <v>171</v>
      </c>
      <c r="F134" s="144" t="s">
        <v>172</v>
      </c>
      <c r="G134" s="145" t="s">
        <v>114</v>
      </c>
      <c r="H134" s="146">
        <v>97.5</v>
      </c>
      <c r="I134" s="147"/>
      <c r="J134" s="147">
        <f>ROUND(I134*H134,2)</f>
        <v>0</v>
      </c>
      <c r="K134" s="144" t="s">
        <v>164</v>
      </c>
      <c r="L134" s="30"/>
      <c r="M134" s="148" t="s">
        <v>1</v>
      </c>
      <c r="N134" s="149" t="s">
        <v>45</v>
      </c>
      <c r="O134" s="150">
        <v>0.013</v>
      </c>
      <c r="P134" s="150">
        <f>O134*H134</f>
        <v>1.2674999999999998</v>
      </c>
      <c r="Q134" s="150">
        <v>0</v>
      </c>
      <c r="R134" s="150">
        <f>Q134*H134</f>
        <v>0</v>
      </c>
      <c r="S134" s="150">
        <v>0</v>
      </c>
      <c r="T134" s="151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2" t="s">
        <v>165</v>
      </c>
      <c r="AT134" s="152" t="s">
        <v>161</v>
      </c>
      <c r="AU134" s="152" t="s">
        <v>87</v>
      </c>
      <c r="AY134" s="17" t="s">
        <v>159</v>
      </c>
      <c r="BE134" s="153">
        <f>IF(N134="základní",J134,0)</f>
        <v>0</v>
      </c>
      <c r="BF134" s="153">
        <f>IF(N134="snížená",J134,0)</f>
        <v>0</v>
      </c>
      <c r="BG134" s="153">
        <f>IF(N134="zákl. přenesená",J134,0)</f>
        <v>0</v>
      </c>
      <c r="BH134" s="153">
        <f>IF(N134="sníž. přenesená",J134,0)</f>
        <v>0</v>
      </c>
      <c r="BI134" s="153">
        <f>IF(N134="nulová",J134,0)</f>
        <v>0</v>
      </c>
      <c r="BJ134" s="17" t="s">
        <v>19</v>
      </c>
      <c r="BK134" s="153">
        <f>ROUND(I134*H134,2)</f>
        <v>0</v>
      </c>
      <c r="BL134" s="17" t="s">
        <v>165</v>
      </c>
      <c r="BM134" s="152" t="s">
        <v>424</v>
      </c>
    </row>
    <row r="135" spans="2:51" s="13" customFormat="1" ht="12">
      <c r="B135" s="154"/>
      <c r="D135" s="155" t="s">
        <v>166</v>
      </c>
      <c r="E135" s="156" t="s">
        <v>1</v>
      </c>
      <c r="F135" s="157" t="s">
        <v>115</v>
      </c>
      <c r="H135" s="158">
        <v>97.5</v>
      </c>
      <c r="L135" s="154"/>
      <c r="M135" s="159"/>
      <c r="N135" s="160"/>
      <c r="O135" s="160"/>
      <c r="P135" s="160"/>
      <c r="Q135" s="160"/>
      <c r="R135" s="160"/>
      <c r="S135" s="160"/>
      <c r="T135" s="161"/>
      <c r="AT135" s="156" t="s">
        <v>166</v>
      </c>
      <c r="AU135" s="156" t="s">
        <v>87</v>
      </c>
      <c r="AV135" s="13" t="s">
        <v>87</v>
      </c>
      <c r="AW135" s="13" t="s">
        <v>36</v>
      </c>
      <c r="AX135" s="13" t="s">
        <v>19</v>
      </c>
      <c r="AY135" s="156" t="s">
        <v>159</v>
      </c>
    </row>
    <row r="136" spans="1:65" s="2" customFormat="1" ht="24" customHeight="1">
      <c r="A136" s="29"/>
      <c r="B136" s="141"/>
      <c r="C136" s="142" t="s">
        <v>101</v>
      </c>
      <c r="D136" s="142" t="s">
        <v>161</v>
      </c>
      <c r="E136" s="143" t="s">
        <v>173</v>
      </c>
      <c r="F136" s="144" t="s">
        <v>174</v>
      </c>
      <c r="G136" s="145" t="s">
        <v>114</v>
      </c>
      <c r="H136" s="146">
        <v>80.4</v>
      </c>
      <c r="I136" s="147"/>
      <c r="J136" s="147">
        <f>ROUND(I136*H136,2)</f>
        <v>0</v>
      </c>
      <c r="K136" s="144" t="s">
        <v>164</v>
      </c>
      <c r="L136" s="30"/>
      <c r="M136" s="148" t="s">
        <v>1</v>
      </c>
      <c r="N136" s="149" t="s">
        <v>45</v>
      </c>
      <c r="O136" s="150">
        <v>0.431</v>
      </c>
      <c r="P136" s="150">
        <f>O136*H136</f>
        <v>34.6524</v>
      </c>
      <c r="Q136" s="150">
        <v>0</v>
      </c>
      <c r="R136" s="150">
        <f>Q136*H136</f>
        <v>0</v>
      </c>
      <c r="S136" s="150">
        <v>0</v>
      </c>
      <c r="T136" s="151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2" t="s">
        <v>165</v>
      </c>
      <c r="AT136" s="152" t="s">
        <v>161</v>
      </c>
      <c r="AU136" s="152" t="s">
        <v>87</v>
      </c>
      <c r="AY136" s="17" t="s">
        <v>159</v>
      </c>
      <c r="BE136" s="153">
        <f>IF(N136="základní",J136,0)</f>
        <v>0</v>
      </c>
      <c r="BF136" s="153">
        <f>IF(N136="snížená",J136,0)</f>
        <v>0</v>
      </c>
      <c r="BG136" s="153">
        <f>IF(N136="zákl. přenesená",J136,0)</f>
        <v>0</v>
      </c>
      <c r="BH136" s="153">
        <f>IF(N136="sníž. přenesená",J136,0)</f>
        <v>0</v>
      </c>
      <c r="BI136" s="153">
        <f>IF(N136="nulová",J136,0)</f>
        <v>0</v>
      </c>
      <c r="BJ136" s="17" t="s">
        <v>19</v>
      </c>
      <c r="BK136" s="153">
        <f>ROUND(I136*H136,2)</f>
        <v>0</v>
      </c>
      <c r="BL136" s="17" t="s">
        <v>165</v>
      </c>
      <c r="BM136" s="152" t="s">
        <v>425</v>
      </c>
    </row>
    <row r="137" spans="2:51" s="13" customFormat="1" ht="12">
      <c r="B137" s="154"/>
      <c r="D137" s="155" t="s">
        <v>166</v>
      </c>
      <c r="E137" s="156" t="s">
        <v>1</v>
      </c>
      <c r="F137" s="157" t="s">
        <v>116</v>
      </c>
      <c r="H137" s="158">
        <v>80.4</v>
      </c>
      <c r="L137" s="154"/>
      <c r="M137" s="159"/>
      <c r="N137" s="160"/>
      <c r="O137" s="160"/>
      <c r="P137" s="160"/>
      <c r="Q137" s="160"/>
      <c r="R137" s="160"/>
      <c r="S137" s="160"/>
      <c r="T137" s="161"/>
      <c r="AT137" s="156" t="s">
        <v>166</v>
      </c>
      <c r="AU137" s="156" t="s">
        <v>87</v>
      </c>
      <c r="AV137" s="13" t="s">
        <v>87</v>
      </c>
      <c r="AW137" s="13" t="s">
        <v>36</v>
      </c>
      <c r="AX137" s="13" t="s">
        <v>19</v>
      </c>
      <c r="AY137" s="156" t="s">
        <v>159</v>
      </c>
    </row>
    <row r="138" spans="1:65" s="2" customFormat="1" ht="24" customHeight="1">
      <c r="A138" s="29"/>
      <c r="B138" s="141"/>
      <c r="C138" s="142" t="s">
        <v>165</v>
      </c>
      <c r="D138" s="142" t="s">
        <v>161</v>
      </c>
      <c r="E138" s="143" t="s">
        <v>176</v>
      </c>
      <c r="F138" s="144" t="s">
        <v>177</v>
      </c>
      <c r="G138" s="145" t="s">
        <v>114</v>
      </c>
      <c r="H138" s="146">
        <v>40.2</v>
      </c>
      <c r="I138" s="147"/>
      <c r="J138" s="147">
        <f>ROUND(I138*H138,2)</f>
        <v>0</v>
      </c>
      <c r="K138" s="144" t="s">
        <v>164</v>
      </c>
      <c r="L138" s="30"/>
      <c r="M138" s="148" t="s">
        <v>1</v>
      </c>
      <c r="N138" s="149" t="s">
        <v>45</v>
      </c>
      <c r="O138" s="150">
        <v>0.083</v>
      </c>
      <c r="P138" s="150">
        <f>O138*H138</f>
        <v>3.3366000000000002</v>
      </c>
      <c r="Q138" s="150">
        <v>0</v>
      </c>
      <c r="R138" s="150">
        <f>Q138*H138</f>
        <v>0</v>
      </c>
      <c r="S138" s="150">
        <v>0</v>
      </c>
      <c r="T138" s="151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2" t="s">
        <v>165</v>
      </c>
      <c r="AT138" s="152" t="s">
        <v>161</v>
      </c>
      <c r="AU138" s="152" t="s">
        <v>87</v>
      </c>
      <c r="AY138" s="17" t="s">
        <v>159</v>
      </c>
      <c r="BE138" s="153">
        <f>IF(N138="základní",J138,0)</f>
        <v>0</v>
      </c>
      <c r="BF138" s="153">
        <f>IF(N138="snížená",J138,0)</f>
        <v>0</v>
      </c>
      <c r="BG138" s="153">
        <f>IF(N138="zákl. přenesená",J138,0)</f>
        <v>0</v>
      </c>
      <c r="BH138" s="153">
        <f>IF(N138="sníž. přenesená",J138,0)</f>
        <v>0</v>
      </c>
      <c r="BI138" s="153">
        <f>IF(N138="nulová",J138,0)</f>
        <v>0</v>
      </c>
      <c r="BJ138" s="17" t="s">
        <v>19</v>
      </c>
      <c r="BK138" s="153">
        <f>ROUND(I138*H138,2)</f>
        <v>0</v>
      </c>
      <c r="BL138" s="17" t="s">
        <v>165</v>
      </c>
      <c r="BM138" s="152" t="s">
        <v>426</v>
      </c>
    </row>
    <row r="139" spans="2:51" s="13" customFormat="1" ht="12">
      <c r="B139" s="154"/>
      <c r="D139" s="155" t="s">
        <v>166</v>
      </c>
      <c r="E139" s="156" t="s">
        <v>1</v>
      </c>
      <c r="F139" s="157" t="s">
        <v>178</v>
      </c>
      <c r="H139" s="158">
        <v>40.2</v>
      </c>
      <c r="L139" s="154"/>
      <c r="M139" s="159"/>
      <c r="N139" s="160"/>
      <c r="O139" s="160"/>
      <c r="P139" s="160"/>
      <c r="Q139" s="160"/>
      <c r="R139" s="160"/>
      <c r="S139" s="160"/>
      <c r="T139" s="161"/>
      <c r="AT139" s="156" t="s">
        <v>166</v>
      </c>
      <c r="AU139" s="156" t="s">
        <v>87</v>
      </c>
      <c r="AV139" s="13" t="s">
        <v>87</v>
      </c>
      <c r="AW139" s="13" t="s">
        <v>36</v>
      </c>
      <c r="AX139" s="13" t="s">
        <v>19</v>
      </c>
      <c r="AY139" s="156" t="s">
        <v>159</v>
      </c>
    </row>
    <row r="140" spans="1:65" s="2" customFormat="1" ht="24" customHeight="1">
      <c r="A140" s="29"/>
      <c r="B140" s="141"/>
      <c r="C140" s="142" t="s">
        <v>168</v>
      </c>
      <c r="D140" s="142" t="s">
        <v>161</v>
      </c>
      <c r="E140" s="143" t="s">
        <v>179</v>
      </c>
      <c r="F140" s="144" t="s">
        <v>180</v>
      </c>
      <c r="G140" s="145" t="s">
        <v>114</v>
      </c>
      <c r="H140" s="146">
        <v>57.2</v>
      </c>
      <c r="I140" s="147"/>
      <c r="J140" s="147">
        <f>ROUND(I140*H140,2)</f>
        <v>0</v>
      </c>
      <c r="K140" s="144" t="s">
        <v>164</v>
      </c>
      <c r="L140" s="30"/>
      <c r="M140" s="148" t="s">
        <v>1</v>
      </c>
      <c r="N140" s="149" t="s">
        <v>45</v>
      </c>
      <c r="O140" s="150">
        <v>0.818</v>
      </c>
      <c r="P140" s="150">
        <f>O140*H140</f>
        <v>46.7896</v>
      </c>
      <c r="Q140" s="150">
        <v>0</v>
      </c>
      <c r="R140" s="150">
        <f>Q140*H140</f>
        <v>0</v>
      </c>
      <c r="S140" s="150">
        <v>0</v>
      </c>
      <c r="T140" s="151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2" t="s">
        <v>165</v>
      </c>
      <c r="AT140" s="152" t="s">
        <v>161</v>
      </c>
      <c r="AU140" s="152" t="s">
        <v>87</v>
      </c>
      <c r="AY140" s="17" t="s">
        <v>159</v>
      </c>
      <c r="BE140" s="153">
        <f>IF(N140="základní",J140,0)</f>
        <v>0</v>
      </c>
      <c r="BF140" s="153">
        <f>IF(N140="snížená",J140,0)</f>
        <v>0</v>
      </c>
      <c r="BG140" s="153">
        <f>IF(N140="zákl. přenesená",J140,0)</f>
        <v>0</v>
      </c>
      <c r="BH140" s="153">
        <f>IF(N140="sníž. přenesená",J140,0)</f>
        <v>0</v>
      </c>
      <c r="BI140" s="153">
        <f>IF(N140="nulová",J140,0)</f>
        <v>0</v>
      </c>
      <c r="BJ140" s="17" t="s">
        <v>19</v>
      </c>
      <c r="BK140" s="153">
        <f>ROUND(I140*H140,2)</f>
        <v>0</v>
      </c>
      <c r="BL140" s="17" t="s">
        <v>165</v>
      </c>
      <c r="BM140" s="152" t="s">
        <v>427</v>
      </c>
    </row>
    <row r="141" spans="2:51" s="13" customFormat="1" ht="12">
      <c r="B141" s="154"/>
      <c r="D141" s="155" t="s">
        <v>166</v>
      </c>
      <c r="E141" s="156" t="s">
        <v>1</v>
      </c>
      <c r="F141" s="157" t="s">
        <v>117</v>
      </c>
      <c r="H141" s="158">
        <v>57.2</v>
      </c>
      <c r="L141" s="154"/>
      <c r="M141" s="159"/>
      <c r="N141" s="160"/>
      <c r="O141" s="160"/>
      <c r="P141" s="160"/>
      <c r="Q141" s="160"/>
      <c r="R141" s="160"/>
      <c r="S141" s="160"/>
      <c r="T141" s="161"/>
      <c r="AT141" s="156" t="s">
        <v>166</v>
      </c>
      <c r="AU141" s="156" t="s">
        <v>87</v>
      </c>
      <c r="AV141" s="13" t="s">
        <v>87</v>
      </c>
      <c r="AW141" s="13" t="s">
        <v>36</v>
      </c>
      <c r="AX141" s="13" t="s">
        <v>19</v>
      </c>
      <c r="AY141" s="156" t="s">
        <v>159</v>
      </c>
    </row>
    <row r="142" spans="1:65" s="2" customFormat="1" ht="24" customHeight="1">
      <c r="A142" s="29"/>
      <c r="B142" s="141"/>
      <c r="C142" s="142" t="s">
        <v>169</v>
      </c>
      <c r="D142" s="142" t="s">
        <v>161</v>
      </c>
      <c r="E142" s="143" t="s">
        <v>182</v>
      </c>
      <c r="F142" s="144" t="s">
        <v>183</v>
      </c>
      <c r="G142" s="145" t="s">
        <v>114</v>
      </c>
      <c r="H142" s="146">
        <v>28.6</v>
      </c>
      <c r="I142" s="147"/>
      <c r="J142" s="147">
        <f>ROUND(I142*H142,2)</f>
        <v>0</v>
      </c>
      <c r="K142" s="144" t="s">
        <v>164</v>
      </c>
      <c r="L142" s="30"/>
      <c r="M142" s="148" t="s">
        <v>1</v>
      </c>
      <c r="N142" s="149" t="s">
        <v>45</v>
      </c>
      <c r="O142" s="150">
        <v>0.119</v>
      </c>
      <c r="P142" s="150">
        <f>O142*H142</f>
        <v>3.4034</v>
      </c>
      <c r="Q142" s="150">
        <v>0</v>
      </c>
      <c r="R142" s="150">
        <f>Q142*H142</f>
        <v>0</v>
      </c>
      <c r="S142" s="150">
        <v>0</v>
      </c>
      <c r="T142" s="151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2" t="s">
        <v>165</v>
      </c>
      <c r="AT142" s="152" t="s">
        <v>161</v>
      </c>
      <c r="AU142" s="152" t="s">
        <v>87</v>
      </c>
      <c r="AY142" s="17" t="s">
        <v>159</v>
      </c>
      <c r="BE142" s="153">
        <f>IF(N142="základní",J142,0)</f>
        <v>0</v>
      </c>
      <c r="BF142" s="153">
        <f>IF(N142="snížená",J142,0)</f>
        <v>0</v>
      </c>
      <c r="BG142" s="153">
        <f>IF(N142="zákl. přenesená",J142,0)</f>
        <v>0</v>
      </c>
      <c r="BH142" s="153">
        <f>IF(N142="sníž. přenesená",J142,0)</f>
        <v>0</v>
      </c>
      <c r="BI142" s="153">
        <f>IF(N142="nulová",J142,0)</f>
        <v>0</v>
      </c>
      <c r="BJ142" s="17" t="s">
        <v>19</v>
      </c>
      <c r="BK142" s="153">
        <f>ROUND(I142*H142,2)</f>
        <v>0</v>
      </c>
      <c r="BL142" s="17" t="s">
        <v>165</v>
      </c>
      <c r="BM142" s="152" t="s">
        <v>428</v>
      </c>
    </row>
    <row r="143" spans="2:51" s="13" customFormat="1" ht="12">
      <c r="B143" s="154"/>
      <c r="D143" s="155" t="s">
        <v>166</v>
      </c>
      <c r="E143" s="156" t="s">
        <v>1</v>
      </c>
      <c r="F143" s="157" t="s">
        <v>184</v>
      </c>
      <c r="H143" s="158">
        <v>28.6</v>
      </c>
      <c r="L143" s="154"/>
      <c r="M143" s="159"/>
      <c r="N143" s="160"/>
      <c r="O143" s="160"/>
      <c r="P143" s="160"/>
      <c r="Q143" s="160"/>
      <c r="R143" s="160"/>
      <c r="S143" s="160"/>
      <c r="T143" s="161"/>
      <c r="AT143" s="156" t="s">
        <v>166</v>
      </c>
      <c r="AU143" s="156" t="s">
        <v>87</v>
      </c>
      <c r="AV143" s="13" t="s">
        <v>87</v>
      </c>
      <c r="AW143" s="13" t="s">
        <v>36</v>
      </c>
      <c r="AX143" s="13" t="s">
        <v>19</v>
      </c>
      <c r="AY143" s="156" t="s">
        <v>159</v>
      </c>
    </row>
    <row r="144" spans="1:65" s="2" customFormat="1" ht="24" customHeight="1">
      <c r="A144" s="29"/>
      <c r="B144" s="141"/>
      <c r="C144" s="142" t="s">
        <v>170</v>
      </c>
      <c r="D144" s="142" t="s">
        <v>161</v>
      </c>
      <c r="E144" s="143" t="s">
        <v>185</v>
      </c>
      <c r="F144" s="144" t="s">
        <v>186</v>
      </c>
      <c r="G144" s="145" t="s">
        <v>114</v>
      </c>
      <c r="H144" s="146">
        <v>8.58</v>
      </c>
      <c r="I144" s="147"/>
      <c r="J144" s="147">
        <f>ROUND(I144*H144,2)</f>
        <v>0</v>
      </c>
      <c r="K144" s="144" t="s">
        <v>164</v>
      </c>
      <c r="L144" s="30"/>
      <c r="M144" s="148" t="s">
        <v>1</v>
      </c>
      <c r="N144" s="149" t="s">
        <v>45</v>
      </c>
      <c r="O144" s="150">
        <v>1.763</v>
      </c>
      <c r="P144" s="150">
        <f>O144*H144</f>
        <v>15.126539999999999</v>
      </c>
      <c r="Q144" s="150">
        <v>0</v>
      </c>
      <c r="R144" s="150">
        <f>Q144*H144</f>
        <v>0</v>
      </c>
      <c r="S144" s="150">
        <v>0</v>
      </c>
      <c r="T144" s="151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2" t="s">
        <v>165</v>
      </c>
      <c r="AT144" s="152" t="s">
        <v>161</v>
      </c>
      <c r="AU144" s="152" t="s">
        <v>87</v>
      </c>
      <c r="AY144" s="17" t="s">
        <v>159</v>
      </c>
      <c r="BE144" s="153">
        <f>IF(N144="základní",J144,0)</f>
        <v>0</v>
      </c>
      <c r="BF144" s="153">
        <f>IF(N144="snížená",J144,0)</f>
        <v>0</v>
      </c>
      <c r="BG144" s="153">
        <f>IF(N144="zákl. přenesená",J144,0)</f>
        <v>0</v>
      </c>
      <c r="BH144" s="153">
        <f>IF(N144="sníž. přenesená",J144,0)</f>
        <v>0</v>
      </c>
      <c r="BI144" s="153">
        <f>IF(N144="nulová",J144,0)</f>
        <v>0</v>
      </c>
      <c r="BJ144" s="17" t="s">
        <v>19</v>
      </c>
      <c r="BK144" s="153">
        <f>ROUND(I144*H144,2)</f>
        <v>0</v>
      </c>
      <c r="BL144" s="17" t="s">
        <v>165</v>
      </c>
      <c r="BM144" s="152" t="s">
        <v>429</v>
      </c>
    </row>
    <row r="145" spans="2:51" s="13" customFormat="1" ht="12">
      <c r="B145" s="154"/>
      <c r="D145" s="155" t="s">
        <v>166</v>
      </c>
      <c r="E145" s="156" t="s">
        <v>1</v>
      </c>
      <c r="F145" s="157" t="s">
        <v>187</v>
      </c>
      <c r="H145" s="158">
        <v>8.58</v>
      </c>
      <c r="L145" s="154"/>
      <c r="M145" s="159"/>
      <c r="N145" s="160"/>
      <c r="O145" s="160"/>
      <c r="P145" s="160"/>
      <c r="Q145" s="160"/>
      <c r="R145" s="160"/>
      <c r="S145" s="160"/>
      <c r="T145" s="161"/>
      <c r="AT145" s="156" t="s">
        <v>166</v>
      </c>
      <c r="AU145" s="156" t="s">
        <v>87</v>
      </c>
      <c r="AV145" s="13" t="s">
        <v>87</v>
      </c>
      <c r="AW145" s="13" t="s">
        <v>36</v>
      </c>
      <c r="AX145" s="13" t="s">
        <v>19</v>
      </c>
      <c r="AY145" s="156" t="s">
        <v>159</v>
      </c>
    </row>
    <row r="146" spans="1:65" s="2" customFormat="1" ht="24" customHeight="1">
      <c r="A146" s="29"/>
      <c r="B146" s="141"/>
      <c r="C146" s="142" t="s">
        <v>105</v>
      </c>
      <c r="D146" s="142" t="s">
        <v>161</v>
      </c>
      <c r="E146" s="143" t="s">
        <v>189</v>
      </c>
      <c r="F146" s="144" t="s">
        <v>190</v>
      </c>
      <c r="G146" s="145" t="s">
        <v>114</v>
      </c>
      <c r="H146" s="146">
        <v>0.864</v>
      </c>
      <c r="I146" s="147"/>
      <c r="J146" s="147">
        <f>ROUND(I146*H146,2)</f>
        <v>0</v>
      </c>
      <c r="K146" s="144" t="s">
        <v>164</v>
      </c>
      <c r="L146" s="30"/>
      <c r="M146" s="148" t="s">
        <v>1</v>
      </c>
      <c r="N146" s="149" t="s">
        <v>45</v>
      </c>
      <c r="O146" s="150">
        <v>16.002</v>
      </c>
      <c r="P146" s="150">
        <f>O146*H146</f>
        <v>13.825727999999998</v>
      </c>
      <c r="Q146" s="150">
        <v>0</v>
      </c>
      <c r="R146" s="150">
        <f>Q146*H146</f>
        <v>0</v>
      </c>
      <c r="S146" s="150">
        <v>0</v>
      </c>
      <c r="T146" s="151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2" t="s">
        <v>165</v>
      </c>
      <c r="AT146" s="152" t="s">
        <v>161</v>
      </c>
      <c r="AU146" s="152" t="s">
        <v>87</v>
      </c>
      <c r="AY146" s="17" t="s">
        <v>159</v>
      </c>
      <c r="BE146" s="153">
        <f>IF(N146="základní",J146,0)</f>
        <v>0</v>
      </c>
      <c r="BF146" s="153">
        <f>IF(N146="snížená",J146,0)</f>
        <v>0</v>
      </c>
      <c r="BG146" s="153">
        <f>IF(N146="zákl. přenesená",J146,0)</f>
        <v>0</v>
      </c>
      <c r="BH146" s="153">
        <f>IF(N146="sníž. přenesená",J146,0)</f>
        <v>0</v>
      </c>
      <c r="BI146" s="153">
        <f>IF(N146="nulová",J146,0)</f>
        <v>0</v>
      </c>
      <c r="BJ146" s="17" t="s">
        <v>19</v>
      </c>
      <c r="BK146" s="153">
        <f>ROUND(I146*H146,2)</f>
        <v>0</v>
      </c>
      <c r="BL146" s="17" t="s">
        <v>165</v>
      </c>
      <c r="BM146" s="152" t="s">
        <v>430</v>
      </c>
    </row>
    <row r="147" spans="2:51" s="13" customFormat="1" ht="12">
      <c r="B147" s="154"/>
      <c r="D147" s="155" t="s">
        <v>166</v>
      </c>
      <c r="E147" s="156" t="s">
        <v>1</v>
      </c>
      <c r="F147" s="157" t="s">
        <v>191</v>
      </c>
      <c r="H147" s="158">
        <v>0.864</v>
      </c>
      <c r="L147" s="154"/>
      <c r="M147" s="159"/>
      <c r="N147" s="160"/>
      <c r="O147" s="160"/>
      <c r="P147" s="160"/>
      <c r="Q147" s="160"/>
      <c r="R147" s="160"/>
      <c r="S147" s="160"/>
      <c r="T147" s="161"/>
      <c r="AT147" s="156" t="s">
        <v>166</v>
      </c>
      <c r="AU147" s="156" t="s">
        <v>87</v>
      </c>
      <c r="AV147" s="13" t="s">
        <v>87</v>
      </c>
      <c r="AW147" s="13" t="s">
        <v>36</v>
      </c>
      <c r="AX147" s="13" t="s">
        <v>19</v>
      </c>
      <c r="AY147" s="156" t="s">
        <v>159</v>
      </c>
    </row>
    <row r="148" spans="1:65" s="2" customFormat="1" ht="24" customHeight="1">
      <c r="A148" s="29"/>
      <c r="B148" s="141"/>
      <c r="C148" s="142" t="s">
        <v>175</v>
      </c>
      <c r="D148" s="142" t="s">
        <v>161</v>
      </c>
      <c r="E148" s="143" t="s">
        <v>193</v>
      </c>
      <c r="F148" s="144" t="s">
        <v>194</v>
      </c>
      <c r="G148" s="145" t="s">
        <v>114</v>
      </c>
      <c r="H148" s="146">
        <v>18</v>
      </c>
      <c r="I148" s="147"/>
      <c r="J148" s="147">
        <f>ROUND(I148*H148,2)</f>
        <v>0</v>
      </c>
      <c r="K148" s="144" t="s">
        <v>164</v>
      </c>
      <c r="L148" s="30"/>
      <c r="M148" s="148" t="s">
        <v>1</v>
      </c>
      <c r="N148" s="149" t="s">
        <v>45</v>
      </c>
      <c r="O148" s="150">
        <v>3.937</v>
      </c>
      <c r="P148" s="150">
        <f>O148*H148</f>
        <v>70.866</v>
      </c>
      <c r="Q148" s="150">
        <v>0</v>
      </c>
      <c r="R148" s="150">
        <f>Q148*H148</f>
        <v>0</v>
      </c>
      <c r="S148" s="150">
        <v>0</v>
      </c>
      <c r="T148" s="151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2" t="s">
        <v>165</v>
      </c>
      <c r="AT148" s="152" t="s">
        <v>161</v>
      </c>
      <c r="AU148" s="152" t="s">
        <v>87</v>
      </c>
      <c r="AY148" s="17" t="s">
        <v>159</v>
      </c>
      <c r="BE148" s="153">
        <f>IF(N148="základní",J148,0)</f>
        <v>0</v>
      </c>
      <c r="BF148" s="153">
        <f>IF(N148="snížená",J148,0)</f>
        <v>0</v>
      </c>
      <c r="BG148" s="153">
        <f>IF(N148="zákl. přenesená",J148,0)</f>
        <v>0</v>
      </c>
      <c r="BH148" s="153">
        <f>IF(N148="sníž. přenesená",J148,0)</f>
        <v>0</v>
      </c>
      <c r="BI148" s="153">
        <f>IF(N148="nulová",J148,0)</f>
        <v>0</v>
      </c>
      <c r="BJ148" s="17" t="s">
        <v>19</v>
      </c>
      <c r="BK148" s="153">
        <f>ROUND(I148*H148,2)</f>
        <v>0</v>
      </c>
      <c r="BL148" s="17" t="s">
        <v>165</v>
      </c>
      <c r="BM148" s="152" t="s">
        <v>431</v>
      </c>
    </row>
    <row r="149" spans="2:51" s="13" customFormat="1" ht="12">
      <c r="B149" s="154"/>
      <c r="D149" s="155" t="s">
        <v>166</v>
      </c>
      <c r="E149" s="156" t="s">
        <v>120</v>
      </c>
      <c r="F149" s="157" t="s">
        <v>195</v>
      </c>
      <c r="H149" s="158">
        <v>18</v>
      </c>
      <c r="L149" s="154"/>
      <c r="M149" s="159"/>
      <c r="N149" s="160"/>
      <c r="O149" s="160"/>
      <c r="P149" s="160"/>
      <c r="Q149" s="160"/>
      <c r="R149" s="160"/>
      <c r="S149" s="160"/>
      <c r="T149" s="161"/>
      <c r="AT149" s="156" t="s">
        <v>166</v>
      </c>
      <c r="AU149" s="156" t="s">
        <v>87</v>
      </c>
      <c r="AV149" s="13" t="s">
        <v>87</v>
      </c>
      <c r="AW149" s="13" t="s">
        <v>36</v>
      </c>
      <c r="AX149" s="13" t="s">
        <v>19</v>
      </c>
      <c r="AY149" s="156" t="s">
        <v>159</v>
      </c>
    </row>
    <row r="150" spans="1:65" s="2" customFormat="1" ht="24" customHeight="1">
      <c r="A150" s="29"/>
      <c r="B150" s="141"/>
      <c r="C150" s="142" t="s">
        <v>24</v>
      </c>
      <c r="D150" s="142" t="s">
        <v>161</v>
      </c>
      <c r="E150" s="143" t="s">
        <v>196</v>
      </c>
      <c r="F150" s="144" t="s">
        <v>197</v>
      </c>
      <c r="G150" s="145" t="s">
        <v>114</v>
      </c>
      <c r="H150" s="146">
        <v>9</v>
      </c>
      <c r="I150" s="147"/>
      <c r="J150" s="147">
        <f>ROUND(I150*H150,2)</f>
        <v>0</v>
      </c>
      <c r="K150" s="144" t="s">
        <v>164</v>
      </c>
      <c r="L150" s="30"/>
      <c r="M150" s="148" t="s">
        <v>1</v>
      </c>
      <c r="N150" s="149" t="s">
        <v>45</v>
      </c>
      <c r="O150" s="150">
        <v>1.011</v>
      </c>
      <c r="P150" s="150">
        <f>O150*H150</f>
        <v>9.098999999999998</v>
      </c>
      <c r="Q150" s="150">
        <v>0</v>
      </c>
      <c r="R150" s="150">
        <f>Q150*H150</f>
        <v>0</v>
      </c>
      <c r="S150" s="150">
        <v>0</v>
      </c>
      <c r="T150" s="151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2" t="s">
        <v>165</v>
      </c>
      <c r="AT150" s="152" t="s">
        <v>161</v>
      </c>
      <c r="AU150" s="152" t="s">
        <v>87</v>
      </c>
      <c r="AY150" s="17" t="s">
        <v>159</v>
      </c>
      <c r="BE150" s="153">
        <f>IF(N150="základní",J150,0)</f>
        <v>0</v>
      </c>
      <c r="BF150" s="153">
        <f>IF(N150="snížená",J150,0)</f>
        <v>0</v>
      </c>
      <c r="BG150" s="153">
        <f>IF(N150="zákl. přenesená",J150,0)</f>
        <v>0</v>
      </c>
      <c r="BH150" s="153">
        <f>IF(N150="sníž. přenesená",J150,0)</f>
        <v>0</v>
      </c>
      <c r="BI150" s="153">
        <f>IF(N150="nulová",J150,0)</f>
        <v>0</v>
      </c>
      <c r="BJ150" s="17" t="s">
        <v>19</v>
      </c>
      <c r="BK150" s="153">
        <f>ROUND(I150*H150,2)</f>
        <v>0</v>
      </c>
      <c r="BL150" s="17" t="s">
        <v>165</v>
      </c>
      <c r="BM150" s="152" t="s">
        <v>432</v>
      </c>
    </row>
    <row r="151" spans="2:51" s="13" customFormat="1" ht="12">
      <c r="B151" s="154"/>
      <c r="D151" s="155" t="s">
        <v>166</v>
      </c>
      <c r="E151" s="156" t="s">
        <v>1</v>
      </c>
      <c r="F151" s="157" t="s">
        <v>198</v>
      </c>
      <c r="H151" s="158">
        <v>9</v>
      </c>
      <c r="L151" s="154"/>
      <c r="M151" s="159"/>
      <c r="N151" s="160"/>
      <c r="O151" s="160"/>
      <c r="P151" s="160"/>
      <c r="Q151" s="160"/>
      <c r="R151" s="160"/>
      <c r="S151" s="160"/>
      <c r="T151" s="161"/>
      <c r="AT151" s="156" t="s">
        <v>166</v>
      </c>
      <c r="AU151" s="156" t="s">
        <v>87</v>
      </c>
      <c r="AV151" s="13" t="s">
        <v>87</v>
      </c>
      <c r="AW151" s="13" t="s">
        <v>36</v>
      </c>
      <c r="AX151" s="13" t="s">
        <v>19</v>
      </c>
      <c r="AY151" s="156" t="s">
        <v>159</v>
      </c>
    </row>
    <row r="152" spans="1:65" s="2" customFormat="1" ht="16.5" customHeight="1">
      <c r="A152" s="29"/>
      <c r="B152" s="141"/>
      <c r="C152" s="142" t="s">
        <v>181</v>
      </c>
      <c r="D152" s="142" t="s">
        <v>161</v>
      </c>
      <c r="E152" s="143" t="s">
        <v>200</v>
      </c>
      <c r="F152" s="144" t="s">
        <v>201</v>
      </c>
      <c r="G152" s="145" t="s">
        <v>114</v>
      </c>
      <c r="H152" s="146">
        <v>2.7</v>
      </c>
      <c r="I152" s="147"/>
      <c r="J152" s="147">
        <f>ROUND(I152*H152,2)</f>
        <v>0</v>
      </c>
      <c r="K152" s="144" t="s">
        <v>164</v>
      </c>
      <c r="L152" s="30"/>
      <c r="M152" s="148" t="s">
        <v>1</v>
      </c>
      <c r="N152" s="149" t="s">
        <v>45</v>
      </c>
      <c r="O152" s="150">
        <v>4.627</v>
      </c>
      <c r="P152" s="150">
        <f>O152*H152</f>
        <v>12.4929</v>
      </c>
      <c r="Q152" s="150">
        <v>0</v>
      </c>
      <c r="R152" s="150">
        <f>Q152*H152</f>
        <v>0</v>
      </c>
      <c r="S152" s="150">
        <v>0</v>
      </c>
      <c r="T152" s="151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2" t="s">
        <v>165</v>
      </c>
      <c r="AT152" s="152" t="s">
        <v>161</v>
      </c>
      <c r="AU152" s="152" t="s">
        <v>87</v>
      </c>
      <c r="AY152" s="17" t="s">
        <v>159</v>
      </c>
      <c r="BE152" s="153">
        <f>IF(N152="základní",J152,0)</f>
        <v>0</v>
      </c>
      <c r="BF152" s="153">
        <f>IF(N152="snížená",J152,0)</f>
        <v>0</v>
      </c>
      <c r="BG152" s="153">
        <f>IF(N152="zákl. přenesená",J152,0)</f>
        <v>0</v>
      </c>
      <c r="BH152" s="153">
        <f>IF(N152="sníž. přenesená",J152,0)</f>
        <v>0</v>
      </c>
      <c r="BI152" s="153">
        <f>IF(N152="nulová",J152,0)</f>
        <v>0</v>
      </c>
      <c r="BJ152" s="17" t="s">
        <v>19</v>
      </c>
      <c r="BK152" s="153">
        <f>ROUND(I152*H152,2)</f>
        <v>0</v>
      </c>
      <c r="BL152" s="17" t="s">
        <v>165</v>
      </c>
      <c r="BM152" s="152" t="s">
        <v>433</v>
      </c>
    </row>
    <row r="153" spans="2:51" s="13" customFormat="1" ht="12">
      <c r="B153" s="154"/>
      <c r="D153" s="155" t="s">
        <v>166</v>
      </c>
      <c r="E153" s="156" t="s">
        <v>1</v>
      </c>
      <c r="F153" s="157" t="s">
        <v>202</v>
      </c>
      <c r="H153" s="158">
        <v>2.7</v>
      </c>
      <c r="L153" s="154"/>
      <c r="M153" s="159"/>
      <c r="N153" s="160"/>
      <c r="O153" s="160"/>
      <c r="P153" s="160"/>
      <c r="Q153" s="160"/>
      <c r="R153" s="160"/>
      <c r="S153" s="160"/>
      <c r="T153" s="161"/>
      <c r="AT153" s="156" t="s">
        <v>166</v>
      </c>
      <c r="AU153" s="156" t="s">
        <v>87</v>
      </c>
      <c r="AV153" s="13" t="s">
        <v>87</v>
      </c>
      <c r="AW153" s="13" t="s">
        <v>36</v>
      </c>
      <c r="AX153" s="13" t="s">
        <v>80</v>
      </c>
      <c r="AY153" s="156" t="s">
        <v>159</v>
      </c>
    </row>
    <row r="154" spans="2:51" s="14" customFormat="1" ht="12">
      <c r="B154" s="162"/>
      <c r="D154" s="155" t="s">
        <v>166</v>
      </c>
      <c r="E154" s="163" t="s">
        <v>125</v>
      </c>
      <c r="F154" s="164" t="s">
        <v>167</v>
      </c>
      <c r="H154" s="165">
        <v>2.7</v>
      </c>
      <c r="L154" s="162"/>
      <c r="M154" s="166"/>
      <c r="N154" s="167"/>
      <c r="O154" s="167"/>
      <c r="P154" s="167"/>
      <c r="Q154" s="167"/>
      <c r="R154" s="167"/>
      <c r="S154" s="167"/>
      <c r="T154" s="168"/>
      <c r="AT154" s="163" t="s">
        <v>166</v>
      </c>
      <c r="AU154" s="163" t="s">
        <v>87</v>
      </c>
      <c r="AV154" s="14" t="s">
        <v>165</v>
      </c>
      <c r="AW154" s="14" t="s">
        <v>36</v>
      </c>
      <c r="AX154" s="14" t="s">
        <v>19</v>
      </c>
      <c r="AY154" s="163" t="s">
        <v>159</v>
      </c>
    </row>
    <row r="155" spans="1:65" s="2" customFormat="1" ht="16.5" customHeight="1">
      <c r="A155" s="29"/>
      <c r="B155" s="141"/>
      <c r="C155" s="142" t="s">
        <v>107</v>
      </c>
      <c r="D155" s="142" t="s">
        <v>161</v>
      </c>
      <c r="E155" s="143" t="s">
        <v>204</v>
      </c>
      <c r="F155" s="144" t="s">
        <v>205</v>
      </c>
      <c r="G155" s="145" t="s">
        <v>114</v>
      </c>
      <c r="H155" s="146">
        <v>1.35</v>
      </c>
      <c r="I155" s="147"/>
      <c r="J155" s="147">
        <f>ROUND(I155*H155,2)</f>
        <v>0</v>
      </c>
      <c r="K155" s="144" t="s">
        <v>164</v>
      </c>
      <c r="L155" s="30"/>
      <c r="M155" s="148" t="s">
        <v>1</v>
      </c>
      <c r="N155" s="149" t="s">
        <v>45</v>
      </c>
      <c r="O155" s="150">
        <v>0.747</v>
      </c>
      <c r="P155" s="150">
        <f>O155*H155</f>
        <v>1.00845</v>
      </c>
      <c r="Q155" s="150">
        <v>0</v>
      </c>
      <c r="R155" s="150">
        <f>Q155*H155</f>
        <v>0</v>
      </c>
      <c r="S155" s="150">
        <v>0</v>
      </c>
      <c r="T155" s="151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2" t="s">
        <v>165</v>
      </c>
      <c r="AT155" s="152" t="s">
        <v>161</v>
      </c>
      <c r="AU155" s="152" t="s">
        <v>87</v>
      </c>
      <c r="AY155" s="17" t="s">
        <v>159</v>
      </c>
      <c r="BE155" s="153">
        <f>IF(N155="základní",J155,0)</f>
        <v>0</v>
      </c>
      <c r="BF155" s="153">
        <f>IF(N155="snížená",J155,0)</f>
        <v>0</v>
      </c>
      <c r="BG155" s="153">
        <f>IF(N155="zákl. přenesená",J155,0)</f>
        <v>0</v>
      </c>
      <c r="BH155" s="153">
        <f>IF(N155="sníž. přenesená",J155,0)</f>
        <v>0</v>
      </c>
      <c r="BI155" s="153">
        <f>IF(N155="nulová",J155,0)</f>
        <v>0</v>
      </c>
      <c r="BJ155" s="17" t="s">
        <v>19</v>
      </c>
      <c r="BK155" s="153">
        <f>ROUND(I155*H155,2)</f>
        <v>0</v>
      </c>
      <c r="BL155" s="17" t="s">
        <v>165</v>
      </c>
      <c r="BM155" s="152" t="s">
        <v>434</v>
      </c>
    </row>
    <row r="156" spans="2:51" s="13" customFormat="1" ht="12">
      <c r="B156" s="154"/>
      <c r="D156" s="155" t="s">
        <v>166</v>
      </c>
      <c r="E156" s="156" t="s">
        <v>1</v>
      </c>
      <c r="F156" s="157" t="s">
        <v>206</v>
      </c>
      <c r="H156" s="158">
        <v>1.35</v>
      </c>
      <c r="L156" s="154"/>
      <c r="M156" s="159"/>
      <c r="N156" s="160"/>
      <c r="O156" s="160"/>
      <c r="P156" s="160"/>
      <c r="Q156" s="160"/>
      <c r="R156" s="160"/>
      <c r="S156" s="160"/>
      <c r="T156" s="161"/>
      <c r="AT156" s="156" t="s">
        <v>166</v>
      </c>
      <c r="AU156" s="156" t="s">
        <v>87</v>
      </c>
      <c r="AV156" s="13" t="s">
        <v>87</v>
      </c>
      <c r="AW156" s="13" t="s">
        <v>36</v>
      </c>
      <c r="AX156" s="13" t="s">
        <v>19</v>
      </c>
      <c r="AY156" s="156" t="s">
        <v>159</v>
      </c>
    </row>
    <row r="157" spans="1:65" s="2" customFormat="1" ht="16.5" customHeight="1">
      <c r="A157" s="29"/>
      <c r="B157" s="141"/>
      <c r="C157" s="142" t="s">
        <v>188</v>
      </c>
      <c r="D157" s="142" t="s">
        <v>161</v>
      </c>
      <c r="E157" s="143" t="s">
        <v>208</v>
      </c>
      <c r="F157" s="144" t="s">
        <v>209</v>
      </c>
      <c r="G157" s="145" t="s">
        <v>110</v>
      </c>
      <c r="H157" s="146">
        <v>48</v>
      </c>
      <c r="I157" s="147"/>
      <c r="J157" s="147">
        <f>ROUND(I157*H157,2)</f>
        <v>0</v>
      </c>
      <c r="K157" s="144" t="s">
        <v>164</v>
      </c>
      <c r="L157" s="30"/>
      <c r="M157" s="148" t="s">
        <v>1</v>
      </c>
      <c r="N157" s="149" t="s">
        <v>45</v>
      </c>
      <c r="O157" s="150">
        <v>0.236</v>
      </c>
      <c r="P157" s="150">
        <f>O157*H157</f>
        <v>11.328</v>
      </c>
      <c r="Q157" s="150">
        <v>0.00084</v>
      </c>
      <c r="R157" s="150">
        <f>Q157*H157</f>
        <v>0.04032</v>
      </c>
      <c r="S157" s="150">
        <v>0</v>
      </c>
      <c r="T157" s="151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2" t="s">
        <v>165</v>
      </c>
      <c r="AT157" s="152" t="s">
        <v>161</v>
      </c>
      <c r="AU157" s="152" t="s">
        <v>87</v>
      </c>
      <c r="AY157" s="17" t="s">
        <v>159</v>
      </c>
      <c r="BE157" s="153">
        <f>IF(N157="základní",J157,0)</f>
        <v>0</v>
      </c>
      <c r="BF157" s="153">
        <f>IF(N157="snížená",J157,0)</f>
        <v>0</v>
      </c>
      <c r="BG157" s="153">
        <f>IF(N157="zákl. přenesená",J157,0)</f>
        <v>0</v>
      </c>
      <c r="BH157" s="153">
        <f>IF(N157="sníž. přenesená",J157,0)</f>
        <v>0</v>
      </c>
      <c r="BI157" s="153">
        <f>IF(N157="nulová",J157,0)</f>
        <v>0</v>
      </c>
      <c r="BJ157" s="17" t="s">
        <v>19</v>
      </c>
      <c r="BK157" s="153">
        <f>ROUND(I157*H157,2)</f>
        <v>0</v>
      </c>
      <c r="BL157" s="17" t="s">
        <v>165</v>
      </c>
      <c r="BM157" s="152" t="s">
        <v>435</v>
      </c>
    </row>
    <row r="158" spans="2:51" s="13" customFormat="1" ht="12">
      <c r="B158" s="154"/>
      <c r="D158" s="155" t="s">
        <v>166</v>
      </c>
      <c r="E158" s="156" t="s">
        <v>1</v>
      </c>
      <c r="F158" s="157" t="s">
        <v>210</v>
      </c>
      <c r="H158" s="158">
        <v>48</v>
      </c>
      <c r="L158" s="154"/>
      <c r="M158" s="159"/>
      <c r="N158" s="160"/>
      <c r="O158" s="160"/>
      <c r="P158" s="160"/>
      <c r="Q158" s="160"/>
      <c r="R158" s="160"/>
      <c r="S158" s="160"/>
      <c r="T158" s="161"/>
      <c r="AT158" s="156" t="s">
        <v>166</v>
      </c>
      <c r="AU158" s="156" t="s">
        <v>87</v>
      </c>
      <c r="AV158" s="13" t="s">
        <v>87</v>
      </c>
      <c r="AW158" s="13" t="s">
        <v>36</v>
      </c>
      <c r="AX158" s="13" t="s">
        <v>19</v>
      </c>
      <c r="AY158" s="156" t="s">
        <v>159</v>
      </c>
    </row>
    <row r="159" spans="1:65" s="2" customFormat="1" ht="24" customHeight="1">
      <c r="A159" s="29"/>
      <c r="B159" s="141"/>
      <c r="C159" s="142" t="s">
        <v>192</v>
      </c>
      <c r="D159" s="142" t="s">
        <v>161</v>
      </c>
      <c r="E159" s="143" t="s">
        <v>212</v>
      </c>
      <c r="F159" s="144" t="s">
        <v>213</v>
      </c>
      <c r="G159" s="145" t="s">
        <v>110</v>
      </c>
      <c r="H159" s="146">
        <v>48</v>
      </c>
      <c r="I159" s="147"/>
      <c r="J159" s="147">
        <f>ROUND(I159*H159,2)</f>
        <v>0</v>
      </c>
      <c r="K159" s="144" t="s">
        <v>164</v>
      </c>
      <c r="L159" s="30"/>
      <c r="M159" s="148" t="s">
        <v>1</v>
      </c>
      <c r="N159" s="149" t="s">
        <v>45</v>
      </c>
      <c r="O159" s="150">
        <v>0.07</v>
      </c>
      <c r="P159" s="150">
        <f>O159*H159</f>
        <v>3.3600000000000003</v>
      </c>
      <c r="Q159" s="150">
        <v>0</v>
      </c>
      <c r="R159" s="150">
        <f>Q159*H159</f>
        <v>0</v>
      </c>
      <c r="S159" s="150">
        <v>0</v>
      </c>
      <c r="T159" s="151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2" t="s">
        <v>165</v>
      </c>
      <c r="AT159" s="152" t="s">
        <v>161</v>
      </c>
      <c r="AU159" s="152" t="s">
        <v>87</v>
      </c>
      <c r="AY159" s="17" t="s">
        <v>159</v>
      </c>
      <c r="BE159" s="153">
        <f>IF(N159="základní",J159,0)</f>
        <v>0</v>
      </c>
      <c r="BF159" s="153">
        <f>IF(N159="snížená",J159,0)</f>
        <v>0</v>
      </c>
      <c r="BG159" s="153">
        <f>IF(N159="zákl. přenesená",J159,0)</f>
        <v>0</v>
      </c>
      <c r="BH159" s="153">
        <f>IF(N159="sníž. přenesená",J159,0)</f>
        <v>0</v>
      </c>
      <c r="BI159" s="153">
        <f>IF(N159="nulová",J159,0)</f>
        <v>0</v>
      </c>
      <c r="BJ159" s="17" t="s">
        <v>19</v>
      </c>
      <c r="BK159" s="153">
        <f>ROUND(I159*H159,2)</f>
        <v>0</v>
      </c>
      <c r="BL159" s="17" t="s">
        <v>165</v>
      </c>
      <c r="BM159" s="152" t="s">
        <v>436</v>
      </c>
    </row>
    <row r="160" spans="2:51" s="13" customFormat="1" ht="12">
      <c r="B160" s="154"/>
      <c r="D160" s="155" t="s">
        <v>166</v>
      </c>
      <c r="E160" s="156" t="s">
        <v>1</v>
      </c>
      <c r="F160" s="157" t="s">
        <v>210</v>
      </c>
      <c r="H160" s="158">
        <v>48</v>
      </c>
      <c r="L160" s="154"/>
      <c r="M160" s="159"/>
      <c r="N160" s="160"/>
      <c r="O160" s="160"/>
      <c r="P160" s="160"/>
      <c r="Q160" s="160"/>
      <c r="R160" s="160"/>
      <c r="S160" s="160"/>
      <c r="T160" s="161"/>
      <c r="AT160" s="156" t="s">
        <v>166</v>
      </c>
      <c r="AU160" s="156" t="s">
        <v>87</v>
      </c>
      <c r="AV160" s="13" t="s">
        <v>87</v>
      </c>
      <c r="AW160" s="13" t="s">
        <v>36</v>
      </c>
      <c r="AX160" s="13" t="s">
        <v>19</v>
      </c>
      <c r="AY160" s="156" t="s">
        <v>159</v>
      </c>
    </row>
    <row r="161" spans="1:65" s="2" customFormat="1" ht="24" customHeight="1">
      <c r="A161" s="29"/>
      <c r="B161" s="141"/>
      <c r="C161" s="142" t="s">
        <v>8</v>
      </c>
      <c r="D161" s="142" t="s">
        <v>161</v>
      </c>
      <c r="E161" s="143" t="s">
        <v>214</v>
      </c>
      <c r="F161" s="144" t="s">
        <v>215</v>
      </c>
      <c r="G161" s="145" t="s">
        <v>114</v>
      </c>
      <c r="H161" s="146">
        <v>247.8</v>
      </c>
      <c r="I161" s="147"/>
      <c r="J161" s="147">
        <f>ROUND(I161*H161,2)</f>
        <v>0</v>
      </c>
      <c r="K161" s="144" t="s">
        <v>164</v>
      </c>
      <c r="L161" s="30"/>
      <c r="M161" s="148" t="s">
        <v>1</v>
      </c>
      <c r="N161" s="149" t="s">
        <v>45</v>
      </c>
      <c r="O161" s="150">
        <v>0.083</v>
      </c>
      <c r="P161" s="150">
        <f>O161*H161</f>
        <v>20.567400000000003</v>
      </c>
      <c r="Q161" s="150">
        <v>0</v>
      </c>
      <c r="R161" s="150">
        <f>Q161*H161</f>
        <v>0</v>
      </c>
      <c r="S161" s="150">
        <v>0</v>
      </c>
      <c r="T161" s="151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2" t="s">
        <v>165</v>
      </c>
      <c r="AT161" s="152" t="s">
        <v>161</v>
      </c>
      <c r="AU161" s="152" t="s">
        <v>87</v>
      </c>
      <c r="AY161" s="17" t="s">
        <v>159</v>
      </c>
      <c r="BE161" s="153">
        <f>IF(N161="základní",J161,0)</f>
        <v>0</v>
      </c>
      <c r="BF161" s="153">
        <f>IF(N161="snížená",J161,0)</f>
        <v>0</v>
      </c>
      <c r="BG161" s="153">
        <f>IF(N161="zákl. přenesená",J161,0)</f>
        <v>0</v>
      </c>
      <c r="BH161" s="153">
        <f>IF(N161="sníž. přenesená",J161,0)</f>
        <v>0</v>
      </c>
      <c r="BI161" s="153">
        <f>IF(N161="nulová",J161,0)</f>
        <v>0</v>
      </c>
      <c r="BJ161" s="17" t="s">
        <v>19</v>
      </c>
      <c r="BK161" s="153">
        <f>ROUND(I161*H161,2)</f>
        <v>0</v>
      </c>
      <c r="BL161" s="17" t="s">
        <v>165</v>
      </c>
      <c r="BM161" s="152" t="s">
        <v>437</v>
      </c>
    </row>
    <row r="162" spans="2:51" s="13" customFormat="1" ht="22.5">
      <c r="B162" s="154"/>
      <c r="D162" s="155" t="s">
        <v>166</v>
      </c>
      <c r="E162" s="156" t="s">
        <v>118</v>
      </c>
      <c r="F162" s="157" t="s">
        <v>216</v>
      </c>
      <c r="H162" s="158">
        <v>247.8</v>
      </c>
      <c r="L162" s="154"/>
      <c r="M162" s="159"/>
      <c r="N162" s="160"/>
      <c r="O162" s="160"/>
      <c r="P162" s="160"/>
      <c r="Q162" s="160"/>
      <c r="R162" s="160"/>
      <c r="S162" s="160"/>
      <c r="T162" s="161"/>
      <c r="AT162" s="156" t="s">
        <v>166</v>
      </c>
      <c r="AU162" s="156" t="s">
        <v>87</v>
      </c>
      <c r="AV162" s="13" t="s">
        <v>87</v>
      </c>
      <c r="AW162" s="13" t="s">
        <v>36</v>
      </c>
      <c r="AX162" s="13" t="s">
        <v>19</v>
      </c>
      <c r="AY162" s="156" t="s">
        <v>159</v>
      </c>
    </row>
    <row r="163" spans="1:65" s="2" customFormat="1" ht="24" customHeight="1">
      <c r="A163" s="29"/>
      <c r="B163" s="141"/>
      <c r="C163" s="142" t="s">
        <v>199</v>
      </c>
      <c r="D163" s="142" t="s">
        <v>161</v>
      </c>
      <c r="E163" s="143" t="s">
        <v>217</v>
      </c>
      <c r="F163" s="144" t="s">
        <v>218</v>
      </c>
      <c r="G163" s="145" t="s">
        <v>114</v>
      </c>
      <c r="H163" s="146">
        <v>1239</v>
      </c>
      <c r="I163" s="147"/>
      <c r="J163" s="147">
        <f>ROUND(I163*H163,2)</f>
        <v>0</v>
      </c>
      <c r="K163" s="144" t="s">
        <v>164</v>
      </c>
      <c r="L163" s="30"/>
      <c r="M163" s="148" t="s">
        <v>1</v>
      </c>
      <c r="N163" s="149" t="s">
        <v>45</v>
      </c>
      <c r="O163" s="150">
        <v>0.004</v>
      </c>
      <c r="P163" s="150">
        <f>O163*H163</f>
        <v>4.956</v>
      </c>
      <c r="Q163" s="150">
        <v>0</v>
      </c>
      <c r="R163" s="150">
        <f>Q163*H163</f>
        <v>0</v>
      </c>
      <c r="S163" s="150">
        <v>0</v>
      </c>
      <c r="T163" s="151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2" t="s">
        <v>165</v>
      </c>
      <c r="AT163" s="152" t="s">
        <v>161</v>
      </c>
      <c r="AU163" s="152" t="s">
        <v>87</v>
      </c>
      <c r="AY163" s="17" t="s">
        <v>159</v>
      </c>
      <c r="BE163" s="153">
        <f>IF(N163="základní",J163,0)</f>
        <v>0</v>
      </c>
      <c r="BF163" s="153">
        <f>IF(N163="snížená",J163,0)</f>
        <v>0</v>
      </c>
      <c r="BG163" s="153">
        <f>IF(N163="zákl. přenesená",J163,0)</f>
        <v>0</v>
      </c>
      <c r="BH163" s="153">
        <f>IF(N163="sníž. přenesená",J163,0)</f>
        <v>0</v>
      </c>
      <c r="BI163" s="153">
        <f>IF(N163="nulová",J163,0)</f>
        <v>0</v>
      </c>
      <c r="BJ163" s="17" t="s">
        <v>19</v>
      </c>
      <c r="BK163" s="153">
        <f>ROUND(I163*H163,2)</f>
        <v>0</v>
      </c>
      <c r="BL163" s="17" t="s">
        <v>165</v>
      </c>
      <c r="BM163" s="152" t="s">
        <v>438</v>
      </c>
    </row>
    <row r="164" spans="2:51" s="13" customFormat="1" ht="12">
      <c r="B164" s="154"/>
      <c r="D164" s="155" t="s">
        <v>166</v>
      </c>
      <c r="E164" s="156" t="s">
        <v>1</v>
      </c>
      <c r="F164" s="157" t="s">
        <v>219</v>
      </c>
      <c r="H164" s="158">
        <v>1239</v>
      </c>
      <c r="L164" s="154"/>
      <c r="M164" s="159"/>
      <c r="N164" s="160"/>
      <c r="O164" s="160"/>
      <c r="P164" s="160"/>
      <c r="Q164" s="160"/>
      <c r="R164" s="160"/>
      <c r="S164" s="160"/>
      <c r="T164" s="161"/>
      <c r="AT164" s="156" t="s">
        <v>166</v>
      </c>
      <c r="AU164" s="156" t="s">
        <v>87</v>
      </c>
      <c r="AV164" s="13" t="s">
        <v>87</v>
      </c>
      <c r="AW164" s="13" t="s">
        <v>36</v>
      </c>
      <c r="AX164" s="13" t="s">
        <v>19</v>
      </c>
      <c r="AY164" s="156" t="s">
        <v>159</v>
      </c>
    </row>
    <row r="165" spans="1:65" s="2" customFormat="1" ht="16.5" customHeight="1">
      <c r="A165" s="29"/>
      <c r="B165" s="141"/>
      <c r="C165" s="142" t="s">
        <v>203</v>
      </c>
      <c r="D165" s="142" t="s">
        <v>161</v>
      </c>
      <c r="E165" s="143" t="s">
        <v>221</v>
      </c>
      <c r="F165" s="144" t="s">
        <v>222</v>
      </c>
      <c r="G165" s="145" t="s">
        <v>114</v>
      </c>
      <c r="H165" s="146">
        <v>97.5</v>
      </c>
      <c r="I165" s="147"/>
      <c r="J165" s="147">
        <f>ROUND(I165*H165,2)</f>
        <v>0</v>
      </c>
      <c r="K165" s="144" t="s">
        <v>164</v>
      </c>
      <c r="L165" s="30"/>
      <c r="M165" s="148" t="s">
        <v>1</v>
      </c>
      <c r="N165" s="149" t="s">
        <v>45</v>
      </c>
      <c r="O165" s="150">
        <v>0.652</v>
      </c>
      <c r="P165" s="150">
        <f>O165*H165</f>
        <v>63.57</v>
      </c>
      <c r="Q165" s="150">
        <v>0</v>
      </c>
      <c r="R165" s="150">
        <f>Q165*H165</f>
        <v>0</v>
      </c>
      <c r="S165" s="150">
        <v>0</v>
      </c>
      <c r="T165" s="151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2" t="s">
        <v>165</v>
      </c>
      <c r="AT165" s="152" t="s">
        <v>161</v>
      </c>
      <c r="AU165" s="152" t="s">
        <v>87</v>
      </c>
      <c r="AY165" s="17" t="s">
        <v>159</v>
      </c>
      <c r="BE165" s="153">
        <f>IF(N165="základní",J165,0)</f>
        <v>0</v>
      </c>
      <c r="BF165" s="153">
        <f>IF(N165="snížená",J165,0)</f>
        <v>0</v>
      </c>
      <c r="BG165" s="153">
        <f>IF(N165="zákl. přenesená",J165,0)</f>
        <v>0</v>
      </c>
      <c r="BH165" s="153">
        <f>IF(N165="sníž. přenesená",J165,0)</f>
        <v>0</v>
      </c>
      <c r="BI165" s="153">
        <f>IF(N165="nulová",J165,0)</f>
        <v>0</v>
      </c>
      <c r="BJ165" s="17" t="s">
        <v>19</v>
      </c>
      <c r="BK165" s="153">
        <f>ROUND(I165*H165,2)</f>
        <v>0</v>
      </c>
      <c r="BL165" s="17" t="s">
        <v>165</v>
      </c>
      <c r="BM165" s="152" t="s">
        <v>439</v>
      </c>
    </row>
    <row r="166" spans="2:51" s="13" customFormat="1" ht="12">
      <c r="B166" s="154"/>
      <c r="D166" s="155" t="s">
        <v>166</v>
      </c>
      <c r="E166" s="156" t="s">
        <v>1</v>
      </c>
      <c r="F166" s="157" t="s">
        <v>115</v>
      </c>
      <c r="H166" s="158">
        <v>97.5</v>
      </c>
      <c r="L166" s="154"/>
      <c r="M166" s="159"/>
      <c r="N166" s="160"/>
      <c r="O166" s="160"/>
      <c r="P166" s="160"/>
      <c r="Q166" s="160"/>
      <c r="R166" s="160"/>
      <c r="S166" s="160"/>
      <c r="T166" s="161"/>
      <c r="AT166" s="156" t="s">
        <v>166</v>
      </c>
      <c r="AU166" s="156" t="s">
        <v>87</v>
      </c>
      <c r="AV166" s="13" t="s">
        <v>87</v>
      </c>
      <c r="AW166" s="13" t="s">
        <v>36</v>
      </c>
      <c r="AX166" s="13" t="s">
        <v>19</v>
      </c>
      <c r="AY166" s="156" t="s">
        <v>159</v>
      </c>
    </row>
    <row r="167" spans="1:65" s="2" customFormat="1" ht="24" customHeight="1">
      <c r="A167" s="29"/>
      <c r="B167" s="141"/>
      <c r="C167" s="142" t="s">
        <v>207</v>
      </c>
      <c r="D167" s="142" t="s">
        <v>161</v>
      </c>
      <c r="E167" s="143" t="s">
        <v>224</v>
      </c>
      <c r="F167" s="144" t="s">
        <v>225</v>
      </c>
      <c r="G167" s="145" t="s">
        <v>110</v>
      </c>
      <c r="H167" s="146">
        <v>185</v>
      </c>
      <c r="I167" s="147"/>
      <c r="J167" s="147">
        <f>ROUND(I167*H167,2)</f>
        <v>0</v>
      </c>
      <c r="K167" s="144" t="s">
        <v>164</v>
      </c>
      <c r="L167" s="30"/>
      <c r="M167" s="148" t="s">
        <v>1</v>
      </c>
      <c r="N167" s="149" t="s">
        <v>45</v>
      </c>
      <c r="O167" s="150">
        <v>0.012</v>
      </c>
      <c r="P167" s="150">
        <f>O167*H167</f>
        <v>2.22</v>
      </c>
      <c r="Q167" s="150">
        <v>0</v>
      </c>
      <c r="R167" s="150">
        <f>Q167*H167</f>
        <v>0</v>
      </c>
      <c r="S167" s="150">
        <v>0</v>
      </c>
      <c r="T167" s="151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2" t="s">
        <v>165</v>
      </c>
      <c r="AT167" s="152" t="s">
        <v>161</v>
      </c>
      <c r="AU167" s="152" t="s">
        <v>87</v>
      </c>
      <c r="AY167" s="17" t="s">
        <v>159</v>
      </c>
      <c r="BE167" s="153">
        <f>IF(N167="základní",J167,0)</f>
        <v>0</v>
      </c>
      <c r="BF167" s="153">
        <f>IF(N167="snížená",J167,0)</f>
        <v>0</v>
      </c>
      <c r="BG167" s="153">
        <f>IF(N167="zákl. přenesená",J167,0)</f>
        <v>0</v>
      </c>
      <c r="BH167" s="153">
        <f>IF(N167="sníž. přenesená",J167,0)</f>
        <v>0</v>
      </c>
      <c r="BI167" s="153">
        <f>IF(N167="nulová",J167,0)</f>
        <v>0</v>
      </c>
      <c r="BJ167" s="17" t="s">
        <v>19</v>
      </c>
      <c r="BK167" s="153">
        <f>ROUND(I167*H167,2)</f>
        <v>0</v>
      </c>
      <c r="BL167" s="17" t="s">
        <v>165</v>
      </c>
      <c r="BM167" s="152" t="s">
        <v>440</v>
      </c>
    </row>
    <row r="168" spans="2:51" s="13" customFormat="1" ht="12">
      <c r="B168" s="154"/>
      <c r="D168" s="155" t="s">
        <v>166</v>
      </c>
      <c r="E168" s="156" t="s">
        <v>1</v>
      </c>
      <c r="F168" s="157" t="s">
        <v>127</v>
      </c>
      <c r="H168" s="158">
        <v>185</v>
      </c>
      <c r="L168" s="154"/>
      <c r="M168" s="159"/>
      <c r="N168" s="160"/>
      <c r="O168" s="160"/>
      <c r="P168" s="160"/>
      <c r="Q168" s="160"/>
      <c r="R168" s="160"/>
      <c r="S168" s="160"/>
      <c r="T168" s="161"/>
      <c r="AT168" s="156" t="s">
        <v>166</v>
      </c>
      <c r="AU168" s="156" t="s">
        <v>87</v>
      </c>
      <c r="AV168" s="13" t="s">
        <v>87</v>
      </c>
      <c r="AW168" s="13" t="s">
        <v>36</v>
      </c>
      <c r="AX168" s="13" t="s">
        <v>19</v>
      </c>
      <c r="AY168" s="156" t="s">
        <v>159</v>
      </c>
    </row>
    <row r="169" spans="1:65" s="2" customFormat="1" ht="24" customHeight="1">
      <c r="A169" s="29"/>
      <c r="B169" s="141"/>
      <c r="C169" s="142" t="s">
        <v>211</v>
      </c>
      <c r="D169" s="142" t="s">
        <v>161</v>
      </c>
      <c r="E169" s="143" t="s">
        <v>227</v>
      </c>
      <c r="F169" s="144" t="s">
        <v>228</v>
      </c>
      <c r="G169" s="145" t="s">
        <v>98</v>
      </c>
      <c r="H169" s="146">
        <v>396.48</v>
      </c>
      <c r="I169" s="147"/>
      <c r="J169" s="147">
        <f>ROUND(I169*H169,2)</f>
        <v>0</v>
      </c>
      <c r="K169" s="144" t="s">
        <v>164</v>
      </c>
      <c r="L169" s="30"/>
      <c r="M169" s="148" t="s">
        <v>1</v>
      </c>
      <c r="N169" s="149" t="s">
        <v>45</v>
      </c>
      <c r="O169" s="150">
        <v>0</v>
      </c>
      <c r="P169" s="150">
        <f>O169*H169</f>
        <v>0</v>
      </c>
      <c r="Q169" s="150">
        <v>0</v>
      </c>
      <c r="R169" s="150">
        <f>Q169*H169</f>
        <v>0</v>
      </c>
      <c r="S169" s="150">
        <v>0</v>
      </c>
      <c r="T169" s="151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2" t="s">
        <v>165</v>
      </c>
      <c r="AT169" s="152" t="s">
        <v>161</v>
      </c>
      <c r="AU169" s="152" t="s">
        <v>87</v>
      </c>
      <c r="AY169" s="17" t="s">
        <v>159</v>
      </c>
      <c r="BE169" s="153">
        <f>IF(N169="základní",J169,0)</f>
        <v>0</v>
      </c>
      <c r="BF169" s="153">
        <f>IF(N169="snížená",J169,0)</f>
        <v>0</v>
      </c>
      <c r="BG169" s="153">
        <f>IF(N169="zákl. přenesená",J169,0)</f>
        <v>0</v>
      </c>
      <c r="BH169" s="153">
        <f>IF(N169="sníž. přenesená",J169,0)</f>
        <v>0</v>
      </c>
      <c r="BI169" s="153">
        <f>IF(N169="nulová",J169,0)</f>
        <v>0</v>
      </c>
      <c r="BJ169" s="17" t="s">
        <v>19</v>
      </c>
      <c r="BK169" s="153">
        <f>ROUND(I169*H169,2)</f>
        <v>0</v>
      </c>
      <c r="BL169" s="17" t="s">
        <v>165</v>
      </c>
      <c r="BM169" s="152" t="s">
        <v>441</v>
      </c>
    </row>
    <row r="170" spans="2:51" s="13" customFormat="1" ht="12">
      <c r="B170" s="154"/>
      <c r="D170" s="155" t="s">
        <v>166</v>
      </c>
      <c r="E170" s="156" t="s">
        <v>1</v>
      </c>
      <c r="F170" s="157" t="s">
        <v>229</v>
      </c>
      <c r="H170" s="158">
        <v>396.48</v>
      </c>
      <c r="L170" s="154"/>
      <c r="M170" s="159"/>
      <c r="N170" s="160"/>
      <c r="O170" s="160"/>
      <c r="P170" s="160"/>
      <c r="Q170" s="160"/>
      <c r="R170" s="160"/>
      <c r="S170" s="160"/>
      <c r="T170" s="161"/>
      <c r="AT170" s="156" t="s">
        <v>166</v>
      </c>
      <c r="AU170" s="156" t="s">
        <v>87</v>
      </c>
      <c r="AV170" s="13" t="s">
        <v>87</v>
      </c>
      <c r="AW170" s="13" t="s">
        <v>36</v>
      </c>
      <c r="AX170" s="13" t="s">
        <v>19</v>
      </c>
      <c r="AY170" s="156" t="s">
        <v>159</v>
      </c>
    </row>
    <row r="171" spans="1:65" s="2" customFormat="1" ht="24" customHeight="1">
      <c r="A171" s="29"/>
      <c r="B171" s="141"/>
      <c r="C171" s="142" t="s">
        <v>119</v>
      </c>
      <c r="D171" s="142" t="s">
        <v>161</v>
      </c>
      <c r="E171" s="143" t="s">
        <v>231</v>
      </c>
      <c r="F171" s="144" t="s">
        <v>232</v>
      </c>
      <c r="G171" s="145" t="s">
        <v>114</v>
      </c>
      <c r="H171" s="146">
        <v>15</v>
      </c>
      <c r="I171" s="147"/>
      <c r="J171" s="147">
        <f>ROUND(I171*H171,2)</f>
        <v>0</v>
      </c>
      <c r="K171" s="144" t="s">
        <v>164</v>
      </c>
      <c r="L171" s="30"/>
      <c r="M171" s="148" t="s">
        <v>1</v>
      </c>
      <c r="N171" s="149" t="s">
        <v>45</v>
      </c>
      <c r="O171" s="150">
        <v>0.299</v>
      </c>
      <c r="P171" s="150">
        <f>O171*H171</f>
        <v>4.484999999999999</v>
      </c>
      <c r="Q171" s="150">
        <v>0</v>
      </c>
      <c r="R171" s="150">
        <f>Q171*H171</f>
        <v>0</v>
      </c>
      <c r="S171" s="150">
        <v>0</v>
      </c>
      <c r="T171" s="151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2" t="s">
        <v>165</v>
      </c>
      <c r="AT171" s="152" t="s">
        <v>161</v>
      </c>
      <c r="AU171" s="152" t="s">
        <v>87</v>
      </c>
      <c r="AY171" s="17" t="s">
        <v>159</v>
      </c>
      <c r="BE171" s="153">
        <f>IF(N171="základní",J171,0)</f>
        <v>0</v>
      </c>
      <c r="BF171" s="153">
        <f>IF(N171="snížená",J171,0)</f>
        <v>0</v>
      </c>
      <c r="BG171" s="153">
        <f>IF(N171="zákl. přenesená",J171,0)</f>
        <v>0</v>
      </c>
      <c r="BH171" s="153">
        <f>IF(N171="sníž. přenesená",J171,0)</f>
        <v>0</v>
      </c>
      <c r="BI171" s="153">
        <f>IF(N171="nulová",J171,0)</f>
        <v>0</v>
      </c>
      <c r="BJ171" s="17" t="s">
        <v>19</v>
      </c>
      <c r="BK171" s="153">
        <f>ROUND(I171*H171,2)</f>
        <v>0</v>
      </c>
      <c r="BL171" s="17" t="s">
        <v>165</v>
      </c>
      <c r="BM171" s="152" t="s">
        <v>442</v>
      </c>
    </row>
    <row r="172" spans="2:51" s="13" customFormat="1" ht="12">
      <c r="B172" s="154"/>
      <c r="D172" s="155" t="s">
        <v>166</v>
      </c>
      <c r="E172" s="156" t="s">
        <v>1</v>
      </c>
      <c r="F172" s="157" t="s">
        <v>233</v>
      </c>
      <c r="H172" s="158">
        <v>15</v>
      </c>
      <c r="L172" s="154"/>
      <c r="M172" s="159"/>
      <c r="N172" s="160"/>
      <c r="O172" s="160"/>
      <c r="P172" s="160"/>
      <c r="Q172" s="160"/>
      <c r="R172" s="160"/>
      <c r="S172" s="160"/>
      <c r="T172" s="161"/>
      <c r="AT172" s="156" t="s">
        <v>166</v>
      </c>
      <c r="AU172" s="156" t="s">
        <v>87</v>
      </c>
      <c r="AV172" s="13" t="s">
        <v>87</v>
      </c>
      <c r="AW172" s="13" t="s">
        <v>36</v>
      </c>
      <c r="AX172" s="13" t="s">
        <v>80</v>
      </c>
      <c r="AY172" s="156" t="s">
        <v>159</v>
      </c>
    </row>
    <row r="173" spans="2:51" s="14" customFormat="1" ht="12">
      <c r="B173" s="162"/>
      <c r="D173" s="155" t="s">
        <v>166</v>
      </c>
      <c r="E173" s="163" t="s">
        <v>126</v>
      </c>
      <c r="F173" s="164" t="s">
        <v>167</v>
      </c>
      <c r="H173" s="165">
        <v>15</v>
      </c>
      <c r="L173" s="162"/>
      <c r="M173" s="166"/>
      <c r="N173" s="167"/>
      <c r="O173" s="167"/>
      <c r="P173" s="167"/>
      <c r="Q173" s="167"/>
      <c r="R173" s="167"/>
      <c r="S173" s="167"/>
      <c r="T173" s="168"/>
      <c r="AT173" s="163" t="s">
        <v>166</v>
      </c>
      <c r="AU173" s="163" t="s">
        <v>87</v>
      </c>
      <c r="AV173" s="14" t="s">
        <v>165</v>
      </c>
      <c r="AW173" s="14" t="s">
        <v>36</v>
      </c>
      <c r="AX173" s="14" t="s">
        <v>19</v>
      </c>
      <c r="AY173" s="163" t="s">
        <v>159</v>
      </c>
    </row>
    <row r="174" spans="1:65" s="2" customFormat="1" ht="16.5" customHeight="1">
      <c r="A174" s="29"/>
      <c r="B174" s="141"/>
      <c r="C174" s="169" t="s">
        <v>7</v>
      </c>
      <c r="D174" s="169" t="s">
        <v>235</v>
      </c>
      <c r="E174" s="170" t="s">
        <v>236</v>
      </c>
      <c r="F174" s="171" t="s">
        <v>237</v>
      </c>
      <c r="G174" s="172" t="s">
        <v>98</v>
      </c>
      <c r="H174" s="173">
        <v>15</v>
      </c>
      <c r="I174" s="174"/>
      <c r="J174" s="174">
        <f>ROUND(I174*H174,2)</f>
        <v>0</v>
      </c>
      <c r="K174" s="171" t="s">
        <v>164</v>
      </c>
      <c r="L174" s="175"/>
      <c r="M174" s="176" t="s">
        <v>1</v>
      </c>
      <c r="N174" s="177" t="s">
        <v>45</v>
      </c>
      <c r="O174" s="150">
        <v>0</v>
      </c>
      <c r="P174" s="150">
        <f>O174*H174</f>
        <v>0</v>
      </c>
      <c r="Q174" s="150">
        <v>1</v>
      </c>
      <c r="R174" s="150">
        <f>Q174*H174</f>
        <v>15</v>
      </c>
      <c r="S174" s="150">
        <v>0</v>
      </c>
      <c r="T174" s="151">
        <f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2" t="s">
        <v>105</v>
      </c>
      <c r="AT174" s="152" t="s">
        <v>235</v>
      </c>
      <c r="AU174" s="152" t="s">
        <v>87</v>
      </c>
      <c r="AY174" s="17" t="s">
        <v>159</v>
      </c>
      <c r="BE174" s="153">
        <f>IF(N174="základní",J174,0)</f>
        <v>0</v>
      </c>
      <c r="BF174" s="153">
        <f>IF(N174="snížená",J174,0)</f>
        <v>0</v>
      </c>
      <c r="BG174" s="153">
        <f>IF(N174="zákl. přenesená",J174,0)</f>
        <v>0</v>
      </c>
      <c r="BH174" s="153">
        <f>IF(N174="sníž. přenesená",J174,0)</f>
        <v>0</v>
      </c>
      <c r="BI174" s="153">
        <f>IF(N174="nulová",J174,0)</f>
        <v>0</v>
      </c>
      <c r="BJ174" s="17" t="s">
        <v>19</v>
      </c>
      <c r="BK174" s="153">
        <f>ROUND(I174*H174,2)</f>
        <v>0</v>
      </c>
      <c r="BL174" s="17" t="s">
        <v>165</v>
      </c>
      <c r="BM174" s="152" t="s">
        <v>443</v>
      </c>
    </row>
    <row r="175" spans="2:51" s="13" customFormat="1" ht="12">
      <c r="B175" s="154"/>
      <c r="D175" s="155" t="s">
        <v>166</v>
      </c>
      <c r="E175" s="156" t="s">
        <v>1</v>
      </c>
      <c r="F175" s="157" t="s">
        <v>126</v>
      </c>
      <c r="H175" s="158">
        <v>15</v>
      </c>
      <c r="L175" s="154"/>
      <c r="M175" s="159"/>
      <c r="N175" s="160"/>
      <c r="O175" s="160"/>
      <c r="P175" s="160"/>
      <c r="Q175" s="160"/>
      <c r="R175" s="160"/>
      <c r="S175" s="160"/>
      <c r="T175" s="161"/>
      <c r="AT175" s="156" t="s">
        <v>166</v>
      </c>
      <c r="AU175" s="156" t="s">
        <v>87</v>
      </c>
      <c r="AV175" s="13" t="s">
        <v>87</v>
      </c>
      <c r="AW175" s="13" t="s">
        <v>36</v>
      </c>
      <c r="AX175" s="13" t="s">
        <v>19</v>
      </c>
      <c r="AY175" s="156" t="s">
        <v>159</v>
      </c>
    </row>
    <row r="176" spans="1:65" s="2" customFormat="1" ht="24" customHeight="1">
      <c r="A176" s="29"/>
      <c r="B176" s="141"/>
      <c r="C176" s="142" t="s">
        <v>220</v>
      </c>
      <c r="D176" s="142" t="s">
        <v>161</v>
      </c>
      <c r="E176" s="143" t="s">
        <v>239</v>
      </c>
      <c r="F176" s="144" t="s">
        <v>240</v>
      </c>
      <c r="G176" s="145" t="s">
        <v>114</v>
      </c>
      <c r="H176" s="146">
        <v>9.8</v>
      </c>
      <c r="I176" s="147"/>
      <c r="J176" s="147">
        <f>ROUND(I176*H176,2)</f>
        <v>0</v>
      </c>
      <c r="K176" s="144" t="s">
        <v>164</v>
      </c>
      <c r="L176" s="30"/>
      <c r="M176" s="148" t="s">
        <v>1</v>
      </c>
      <c r="N176" s="149" t="s">
        <v>45</v>
      </c>
      <c r="O176" s="150">
        <v>2.256</v>
      </c>
      <c r="P176" s="150">
        <f>O176*H176</f>
        <v>22.1088</v>
      </c>
      <c r="Q176" s="150">
        <v>0</v>
      </c>
      <c r="R176" s="150">
        <f>Q176*H176</f>
        <v>0</v>
      </c>
      <c r="S176" s="150">
        <v>0</v>
      </c>
      <c r="T176" s="151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2" t="s">
        <v>165</v>
      </c>
      <c r="AT176" s="152" t="s">
        <v>161</v>
      </c>
      <c r="AU176" s="152" t="s">
        <v>87</v>
      </c>
      <c r="AY176" s="17" t="s">
        <v>159</v>
      </c>
      <c r="BE176" s="153">
        <f>IF(N176="základní",J176,0)</f>
        <v>0</v>
      </c>
      <c r="BF176" s="153">
        <f>IF(N176="snížená",J176,0)</f>
        <v>0</v>
      </c>
      <c r="BG176" s="153">
        <f>IF(N176="zákl. přenesená",J176,0)</f>
        <v>0</v>
      </c>
      <c r="BH176" s="153">
        <f>IF(N176="sníž. přenesená",J176,0)</f>
        <v>0</v>
      </c>
      <c r="BI176" s="153">
        <f>IF(N176="nulová",J176,0)</f>
        <v>0</v>
      </c>
      <c r="BJ176" s="17" t="s">
        <v>19</v>
      </c>
      <c r="BK176" s="153">
        <f>ROUND(I176*H176,2)</f>
        <v>0</v>
      </c>
      <c r="BL176" s="17" t="s">
        <v>165</v>
      </c>
      <c r="BM176" s="152" t="s">
        <v>444</v>
      </c>
    </row>
    <row r="177" spans="2:51" s="13" customFormat="1" ht="12">
      <c r="B177" s="154"/>
      <c r="D177" s="155" t="s">
        <v>166</v>
      </c>
      <c r="E177" s="156" t="s">
        <v>1</v>
      </c>
      <c r="F177" s="157" t="s">
        <v>241</v>
      </c>
      <c r="H177" s="158">
        <v>4.8</v>
      </c>
      <c r="L177" s="154"/>
      <c r="M177" s="159"/>
      <c r="N177" s="160"/>
      <c r="O177" s="160"/>
      <c r="P177" s="160"/>
      <c r="Q177" s="160"/>
      <c r="R177" s="160"/>
      <c r="S177" s="160"/>
      <c r="T177" s="161"/>
      <c r="AT177" s="156" t="s">
        <v>166</v>
      </c>
      <c r="AU177" s="156" t="s">
        <v>87</v>
      </c>
      <c r="AV177" s="13" t="s">
        <v>87</v>
      </c>
      <c r="AW177" s="13" t="s">
        <v>36</v>
      </c>
      <c r="AX177" s="13" t="s">
        <v>80</v>
      </c>
      <c r="AY177" s="156" t="s">
        <v>159</v>
      </c>
    </row>
    <row r="178" spans="2:51" s="13" customFormat="1" ht="12">
      <c r="B178" s="154"/>
      <c r="D178" s="155" t="s">
        <v>166</v>
      </c>
      <c r="E178" s="156" t="s">
        <v>1</v>
      </c>
      <c r="F178" s="157" t="s">
        <v>242</v>
      </c>
      <c r="H178" s="158">
        <v>5</v>
      </c>
      <c r="L178" s="154"/>
      <c r="M178" s="159"/>
      <c r="N178" s="160"/>
      <c r="O178" s="160"/>
      <c r="P178" s="160"/>
      <c r="Q178" s="160"/>
      <c r="R178" s="160"/>
      <c r="S178" s="160"/>
      <c r="T178" s="161"/>
      <c r="AT178" s="156" t="s">
        <v>166</v>
      </c>
      <c r="AU178" s="156" t="s">
        <v>87</v>
      </c>
      <c r="AV178" s="13" t="s">
        <v>87</v>
      </c>
      <c r="AW178" s="13" t="s">
        <v>36</v>
      </c>
      <c r="AX178" s="13" t="s">
        <v>80</v>
      </c>
      <c r="AY178" s="156" t="s">
        <v>159</v>
      </c>
    </row>
    <row r="179" spans="2:51" s="14" customFormat="1" ht="12">
      <c r="B179" s="162"/>
      <c r="D179" s="155" t="s">
        <v>166</v>
      </c>
      <c r="E179" s="163" t="s">
        <v>112</v>
      </c>
      <c r="F179" s="164" t="s">
        <v>167</v>
      </c>
      <c r="H179" s="165">
        <v>9.8</v>
      </c>
      <c r="L179" s="162"/>
      <c r="M179" s="166"/>
      <c r="N179" s="167"/>
      <c r="O179" s="167"/>
      <c r="P179" s="167"/>
      <c r="Q179" s="167"/>
      <c r="R179" s="167"/>
      <c r="S179" s="167"/>
      <c r="T179" s="168"/>
      <c r="AT179" s="163" t="s">
        <v>166</v>
      </c>
      <c r="AU179" s="163" t="s">
        <v>87</v>
      </c>
      <c r="AV179" s="14" t="s">
        <v>165</v>
      </c>
      <c r="AW179" s="14" t="s">
        <v>36</v>
      </c>
      <c r="AX179" s="14" t="s">
        <v>19</v>
      </c>
      <c r="AY179" s="163" t="s">
        <v>159</v>
      </c>
    </row>
    <row r="180" spans="1:65" s="2" customFormat="1" ht="16.5" customHeight="1">
      <c r="A180" s="29"/>
      <c r="B180" s="141"/>
      <c r="C180" s="169" t="s">
        <v>223</v>
      </c>
      <c r="D180" s="169" t="s">
        <v>235</v>
      </c>
      <c r="E180" s="170" t="s">
        <v>244</v>
      </c>
      <c r="F180" s="171" t="s">
        <v>245</v>
      </c>
      <c r="G180" s="172" t="s">
        <v>98</v>
      </c>
      <c r="H180" s="173">
        <v>9.8</v>
      </c>
      <c r="I180" s="174"/>
      <c r="J180" s="174">
        <f>ROUND(I180*H180,2)</f>
        <v>0</v>
      </c>
      <c r="K180" s="171" t="s">
        <v>164</v>
      </c>
      <c r="L180" s="175"/>
      <c r="M180" s="176" t="s">
        <v>1</v>
      </c>
      <c r="N180" s="177" t="s">
        <v>45</v>
      </c>
      <c r="O180" s="150">
        <v>0</v>
      </c>
      <c r="P180" s="150">
        <f>O180*H180</f>
        <v>0</v>
      </c>
      <c r="Q180" s="150">
        <v>1</v>
      </c>
      <c r="R180" s="150">
        <f>Q180*H180</f>
        <v>9.8</v>
      </c>
      <c r="S180" s="150">
        <v>0</v>
      </c>
      <c r="T180" s="151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2" t="s">
        <v>105</v>
      </c>
      <c r="AT180" s="152" t="s">
        <v>235</v>
      </c>
      <c r="AU180" s="152" t="s">
        <v>87</v>
      </c>
      <c r="AY180" s="17" t="s">
        <v>159</v>
      </c>
      <c r="BE180" s="153">
        <f>IF(N180="základní",J180,0)</f>
        <v>0</v>
      </c>
      <c r="BF180" s="153">
        <f>IF(N180="snížená",J180,0)</f>
        <v>0</v>
      </c>
      <c r="BG180" s="153">
        <f>IF(N180="zákl. přenesená",J180,0)</f>
        <v>0</v>
      </c>
      <c r="BH180" s="153">
        <f>IF(N180="sníž. přenesená",J180,0)</f>
        <v>0</v>
      </c>
      <c r="BI180" s="153">
        <f>IF(N180="nulová",J180,0)</f>
        <v>0</v>
      </c>
      <c r="BJ180" s="17" t="s">
        <v>19</v>
      </c>
      <c r="BK180" s="153">
        <f>ROUND(I180*H180,2)</f>
        <v>0</v>
      </c>
      <c r="BL180" s="17" t="s">
        <v>165</v>
      </c>
      <c r="BM180" s="152" t="s">
        <v>445</v>
      </c>
    </row>
    <row r="181" spans="2:51" s="13" customFormat="1" ht="12">
      <c r="B181" s="154"/>
      <c r="D181" s="155" t="s">
        <v>166</v>
      </c>
      <c r="E181" s="156" t="s">
        <v>1</v>
      </c>
      <c r="F181" s="157" t="s">
        <v>112</v>
      </c>
      <c r="H181" s="158">
        <v>9.8</v>
      </c>
      <c r="L181" s="154"/>
      <c r="M181" s="159"/>
      <c r="N181" s="160"/>
      <c r="O181" s="160"/>
      <c r="P181" s="160"/>
      <c r="Q181" s="160"/>
      <c r="R181" s="160"/>
      <c r="S181" s="160"/>
      <c r="T181" s="161"/>
      <c r="AT181" s="156" t="s">
        <v>166</v>
      </c>
      <c r="AU181" s="156" t="s">
        <v>87</v>
      </c>
      <c r="AV181" s="13" t="s">
        <v>87</v>
      </c>
      <c r="AW181" s="13" t="s">
        <v>36</v>
      </c>
      <c r="AX181" s="13" t="s">
        <v>19</v>
      </c>
      <c r="AY181" s="156" t="s">
        <v>159</v>
      </c>
    </row>
    <row r="182" spans="1:65" s="2" customFormat="1" ht="16.5" customHeight="1">
      <c r="A182" s="29"/>
      <c r="B182" s="141"/>
      <c r="C182" s="142" t="s">
        <v>226</v>
      </c>
      <c r="D182" s="142" t="s">
        <v>161</v>
      </c>
      <c r="E182" s="143" t="s">
        <v>247</v>
      </c>
      <c r="F182" s="144" t="s">
        <v>248</v>
      </c>
      <c r="G182" s="145" t="s">
        <v>110</v>
      </c>
      <c r="H182" s="146">
        <v>185</v>
      </c>
      <c r="I182" s="147"/>
      <c r="J182" s="147">
        <f>ROUND(I182*H182,2)</f>
        <v>0</v>
      </c>
      <c r="K182" s="144" t="s">
        <v>164</v>
      </c>
      <c r="L182" s="30"/>
      <c r="M182" s="148" t="s">
        <v>1</v>
      </c>
      <c r="N182" s="149" t="s">
        <v>45</v>
      </c>
      <c r="O182" s="150">
        <v>0.207</v>
      </c>
      <c r="P182" s="150">
        <f>O182*H182</f>
        <v>38.294999999999995</v>
      </c>
      <c r="Q182" s="150">
        <v>0</v>
      </c>
      <c r="R182" s="150">
        <f>Q182*H182</f>
        <v>0</v>
      </c>
      <c r="S182" s="150">
        <v>0</v>
      </c>
      <c r="T182" s="151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2" t="s">
        <v>165</v>
      </c>
      <c r="AT182" s="152" t="s">
        <v>161</v>
      </c>
      <c r="AU182" s="152" t="s">
        <v>87</v>
      </c>
      <c r="AY182" s="17" t="s">
        <v>159</v>
      </c>
      <c r="BE182" s="153">
        <f>IF(N182="základní",J182,0)</f>
        <v>0</v>
      </c>
      <c r="BF182" s="153">
        <f>IF(N182="snížená",J182,0)</f>
        <v>0</v>
      </c>
      <c r="BG182" s="153">
        <f>IF(N182="zákl. přenesená",J182,0)</f>
        <v>0</v>
      </c>
      <c r="BH182" s="153">
        <f>IF(N182="sníž. přenesená",J182,0)</f>
        <v>0</v>
      </c>
      <c r="BI182" s="153">
        <f>IF(N182="nulová",J182,0)</f>
        <v>0</v>
      </c>
      <c r="BJ182" s="17" t="s">
        <v>19</v>
      </c>
      <c r="BK182" s="153">
        <f>ROUND(I182*H182,2)</f>
        <v>0</v>
      </c>
      <c r="BL182" s="17" t="s">
        <v>165</v>
      </c>
      <c r="BM182" s="152" t="s">
        <v>446</v>
      </c>
    </row>
    <row r="183" spans="2:51" s="13" customFormat="1" ht="12">
      <c r="B183" s="154"/>
      <c r="D183" s="155" t="s">
        <v>166</v>
      </c>
      <c r="E183" s="156" t="s">
        <v>1</v>
      </c>
      <c r="F183" s="157" t="s">
        <v>127</v>
      </c>
      <c r="H183" s="158">
        <v>185</v>
      </c>
      <c r="L183" s="154"/>
      <c r="M183" s="159"/>
      <c r="N183" s="160"/>
      <c r="O183" s="160"/>
      <c r="P183" s="160"/>
      <c r="Q183" s="160"/>
      <c r="R183" s="160"/>
      <c r="S183" s="160"/>
      <c r="T183" s="161"/>
      <c r="AT183" s="156" t="s">
        <v>166</v>
      </c>
      <c r="AU183" s="156" t="s">
        <v>87</v>
      </c>
      <c r="AV183" s="13" t="s">
        <v>87</v>
      </c>
      <c r="AW183" s="13" t="s">
        <v>36</v>
      </c>
      <c r="AX183" s="13" t="s">
        <v>19</v>
      </c>
      <c r="AY183" s="156" t="s">
        <v>159</v>
      </c>
    </row>
    <row r="184" spans="1:65" s="2" customFormat="1" ht="16.5" customHeight="1">
      <c r="A184" s="29"/>
      <c r="B184" s="141"/>
      <c r="C184" s="169" t="s">
        <v>230</v>
      </c>
      <c r="D184" s="169" t="s">
        <v>235</v>
      </c>
      <c r="E184" s="170" t="s">
        <v>250</v>
      </c>
      <c r="F184" s="171" t="s">
        <v>251</v>
      </c>
      <c r="G184" s="172" t="s">
        <v>252</v>
      </c>
      <c r="H184" s="173">
        <v>5.55</v>
      </c>
      <c r="I184" s="174"/>
      <c r="J184" s="174">
        <f>ROUND(I184*H184,2)</f>
        <v>0</v>
      </c>
      <c r="K184" s="171" t="s">
        <v>164</v>
      </c>
      <c r="L184" s="175"/>
      <c r="M184" s="176" t="s">
        <v>1</v>
      </c>
      <c r="N184" s="177" t="s">
        <v>45</v>
      </c>
      <c r="O184" s="150">
        <v>0</v>
      </c>
      <c r="P184" s="150">
        <f>O184*H184</f>
        <v>0</v>
      </c>
      <c r="Q184" s="150">
        <v>0.001</v>
      </c>
      <c r="R184" s="150">
        <f>Q184*H184</f>
        <v>0.00555</v>
      </c>
      <c r="S184" s="150">
        <v>0</v>
      </c>
      <c r="T184" s="151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2" t="s">
        <v>105</v>
      </c>
      <c r="AT184" s="152" t="s">
        <v>235</v>
      </c>
      <c r="AU184" s="152" t="s">
        <v>87</v>
      </c>
      <c r="AY184" s="17" t="s">
        <v>159</v>
      </c>
      <c r="BE184" s="153">
        <f>IF(N184="základní",J184,0)</f>
        <v>0</v>
      </c>
      <c r="BF184" s="153">
        <f>IF(N184="snížená",J184,0)</f>
        <v>0</v>
      </c>
      <c r="BG184" s="153">
        <f>IF(N184="zákl. přenesená",J184,0)</f>
        <v>0</v>
      </c>
      <c r="BH184" s="153">
        <f>IF(N184="sníž. přenesená",J184,0)</f>
        <v>0</v>
      </c>
      <c r="BI184" s="153">
        <f>IF(N184="nulová",J184,0)</f>
        <v>0</v>
      </c>
      <c r="BJ184" s="17" t="s">
        <v>19</v>
      </c>
      <c r="BK184" s="153">
        <f>ROUND(I184*H184,2)</f>
        <v>0</v>
      </c>
      <c r="BL184" s="17" t="s">
        <v>165</v>
      </c>
      <c r="BM184" s="152" t="s">
        <v>447</v>
      </c>
    </row>
    <row r="185" spans="2:51" s="15" customFormat="1" ht="22.5">
      <c r="B185" s="178"/>
      <c r="D185" s="155" t="s">
        <v>166</v>
      </c>
      <c r="E185" s="179" t="s">
        <v>1</v>
      </c>
      <c r="F185" s="180" t="s">
        <v>253</v>
      </c>
      <c r="H185" s="179" t="s">
        <v>1</v>
      </c>
      <c r="L185" s="178"/>
      <c r="M185" s="181"/>
      <c r="N185" s="182"/>
      <c r="O185" s="182"/>
      <c r="P185" s="182"/>
      <c r="Q185" s="182"/>
      <c r="R185" s="182"/>
      <c r="S185" s="182"/>
      <c r="T185" s="183"/>
      <c r="AT185" s="179" t="s">
        <v>166</v>
      </c>
      <c r="AU185" s="179" t="s">
        <v>87</v>
      </c>
      <c r="AV185" s="15" t="s">
        <v>19</v>
      </c>
      <c r="AW185" s="15" t="s">
        <v>36</v>
      </c>
      <c r="AX185" s="15" t="s">
        <v>80</v>
      </c>
      <c r="AY185" s="179" t="s">
        <v>159</v>
      </c>
    </row>
    <row r="186" spans="2:51" s="13" customFormat="1" ht="12">
      <c r="B186" s="154"/>
      <c r="D186" s="155" t="s">
        <v>166</v>
      </c>
      <c r="E186" s="156" t="s">
        <v>1</v>
      </c>
      <c r="F186" s="157" t="s">
        <v>254</v>
      </c>
      <c r="H186" s="158">
        <v>5.55</v>
      </c>
      <c r="L186" s="154"/>
      <c r="M186" s="159"/>
      <c r="N186" s="160"/>
      <c r="O186" s="160"/>
      <c r="P186" s="160"/>
      <c r="Q186" s="160"/>
      <c r="R186" s="160"/>
      <c r="S186" s="160"/>
      <c r="T186" s="161"/>
      <c r="AT186" s="156" t="s">
        <v>166</v>
      </c>
      <c r="AU186" s="156" t="s">
        <v>87</v>
      </c>
      <c r="AV186" s="13" t="s">
        <v>87</v>
      </c>
      <c r="AW186" s="13" t="s">
        <v>36</v>
      </c>
      <c r="AX186" s="13" t="s">
        <v>19</v>
      </c>
      <c r="AY186" s="156" t="s">
        <v>159</v>
      </c>
    </row>
    <row r="187" spans="1:65" s="2" customFormat="1" ht="24" customHeight="1">
      <c r="A187" s="29"/>
      <c r="B187" s="141"/>
      <c r="C187" s="142" t="s">
        <v>234</v>
      </c>
      <c r="D187" s="142" t="s">
        <v>161</v>
      </c>
      <c r="E187" s="143" t="s">
        <v>256</v>
      </c>
      <c r="F187" s="144" t="s">
        <v>257</v>
      </c>
      <c r="G187" s="145" t="s">
        <v>110</v>
      </c>
      <c r="H187" s="146">
        <v>185</v>
      </c>
      <c r="I187" s="147"/>
      <c r="J187" s="147">
        <f>ROUND(I187*H187,2)</f>
        <v>0</v>
      </c>
      <c r="K187" s="144" t="s">
        <v>164</v>
      </c>
      <c r="L187" s="30"/>
      <c r="M187" s="148" t="s">
        <v>1</v>
      </c>
      <c r="N187" s="149" t="s">
        <v>45</v>
      </c>
      <c r="O187" s="150">
        <v>0.254</v>
      </c>
      <c r="P187" s="150">
        <f>O187*H187</f>
        <v>46.99</v>
      </c>
      <c r="Q187" s="150">
        <v>0</v>
      </c>
      <c r="R187" s="150">
        <f>Q187*H187</f>
        <v>0</v>
      </c>
      <c r="S187" s="150">
        <v>0</v>
      </c>
      <c r="T187" s="151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2" t="s">
        <v>165</v>
      </c>
      <c r="AT187" s="152" t="s">
        <v>161</v>
      </c>
      <c r="AU187" s="152" t="s">
        <v>87</v>
      </c>
      <c r="AY187" s="17" t="s">
        <v>159</v>
      </c>
      <c r="BE187" s="153">
        <f>IF(N187="základní",J187,0)</f>
        <v>0</v>
      </c>
      <c r="BF187" s="153">
        <f>IF(N187="snížená",J187,0)</f>
        <v>0</v>
      </c>
      <c r="BG187" s="153">
        <f>IF(N187="zákl. přenesená",J187,0)</f>
        <v>0</v>
      </c>
      <c r="BH187" s="153">
        <f>IF(N187="sníž. přenesená",J187,0)</f>
        <v>0</v>
      </c>
      <c r="BI187" s="153">
        <f>IF(N187="nulová",J187,0)</f>
        <v>0</v>
      </c>
      <c r="BJ187" s="17" t="s">
        <v>19</v>
      </c>
      <c r="BK187" s="153">
        <f>ROUND(I187*H187,2)</f>
        <v>0</v>
      </c>
      <c r="BL187" s="17" t="s">
        <v>165</v>
      </c>
      <c r="BM187" s="152" t="s">
        <v>448</v>
      </c>
    </row>
    <row r="188" spans="2:51" s="13" customFormat="1" ht="12">
      <c r="B188" s="154"/>
      <c r="D188" s="155" t="s">
        <v>166</v>
      </c>
      <c r="E188" s="156" t="s">
        <v>1</v>
      </c>
      <c r="F188" s="157" t="s">
        <v>127</v>
      </c>
      <c r="H188" s="158">
        <v>185</v>
      </c>
      <c r="L188" s="154"/>
      <c r="M188" s="159"/>
      <c r="N188" s="160"/>
      <c r="O188" s="160"/>
      <c r="P188" s="160"/>
      <c r="Q188" s="160"/>
      <c r="R188" s="160"/>
      <c r="S188" s="160"/>
      <c r="T188" s="161"/>
      <c r="AT188" s="156" t="s">
        <v>166</v>
      </c>
      <c r="AU188" s="156" t="s">
        <v>87</v>
      </c>
      <c r="AV188" s="13" t="s">
        <v>87</v>
      </c>
      <c r="AW188" s="13" t="s">
        <v>36</v>
      </c>
      <c r="AX188" s="13" t="s">
        <v>19</v>
      </c>
      <c r="AY188" s="156" t="s">
        <v>159</v>
      </c>
    </row>
    <row r="189" spans="1:65" s="2" customFormat="1" ht="16.5" customHeight="1">
      <c r="A189" s="29"/>
      <c r="B189" s="141"/>
      <c r="C189" s="169" t="s">
        <v>238</v>
      </c>
      <c r="D189" s="169" t="s">
        <v>235</v>
      </c>
      <c r="E189" s="170" t="s">
        <v>259</v>
      </c>
      <c r="F189" s="171" t="s">
        <v>260</v>
      </c>
      <c r="G189" s="172" t="s">
        <v>114</v>
      </c>
      <c r="H189" s="173">
        <v>27.75</v>
      </c>
      <c r="I189" s="174"/>
      <c r="J189" s="174">
        <f>ROUND(I189*H189,2)</f>
        <v>0</v>
      </c>
      <c r="K189" s="171" t="s">
        <v>1</v>
      </c>
      <c r="L189" s="175"/>
      <c r="M189" s="176" t="s">
        <v>1</v>
      </c>
      <c r="N189" s="177" t="s">
        <v>45</v>
      </c>
      <c r="O189" s="150">
        <v>0</v>
      </c>
      <c r="P189" s="150">
        <f>O189*H189</f>
        <v>0</v>
      </c>
      <c r="Q189" s="150">
        <v>0.6</v>
      </c>
      <c r="R189" s="150">
        <f>Q189*H189</f>
        <v>16.65</v>
      </c>
      <c r="S189" s="150">
        <v>0</v>
      </c>
      <c r="T189" s="151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2" t="s">
        <v>105</v>
      </c>
      <c r="AT189" s="152" t="s">
        <v>235</v>
      </c>
      <c r="AU189" s="152" t="s">
        <v>87</v>
      </c>
      <c r="AY189" s="17" t="s">
        <v>159</v>
      </c>
      <c r="BE189" s="153">
        <f>IF(N189="základní",J189,0)</f>
        <v>0</v>
      </c>
      <c r="BF189" s="153">
        <f>IF(N189="snížená",J189,0)</f>
        <v>0</v>
      </c>
      <c r="BG189" s="153">
        <f>IF(N189="zákl. přenesená",J189,0)</f>
        <v>0</v>
      </c>
      <c r="BH189" s="153">
        <f>IF(N189="sníž. přenesená",J189,0)</f>
        <v>0</v>
      </c>
      <c r="BI189" s="153">
        <f>IF(N189="nulová",J189,0)</f>
        <v>0</v>
      </c>
      <c r="BJ189" s="17" t="s">
        <v>19</v>
      </c>
      <c r="BK189" s="153">
        <f>ROUND(I189*H189,2)</f>
        <v>0</v>
      </c>
      <c r="BL189" s="17" t="s">
        <v>165</v>
      </c>
      <c r="BM189" s="152" t="s">
        <v>449</v>
      </c>
    </row>
    <row r="190" spans="2:51" s="13" customFormat="1" ht="12">
      <c r="B190" s="154"/>
      <c r="D190" s="155" t="s">
        <v>166</v>
      </c>
      <c r="E190" s="156" t="s">
        <v>1</v>
      </c>
      <c r="F190" s="157" t="s">
        <v>261</v>
      </c>
      <c r="H190" s="158">
        <v>27.75</v>
      </c>
      <c r="L190" s="154"/>
      <c r="M190" s="159"/>
      <c r="N190" s="160"/>
      <c r="O190" s="160"/>
      <c r="P190" s="160"/>
      <c r="Q190" s="160"/>
      <c r="R190" s="160"/>
      <c r="S190" s="160"/>
      <c r="T190" s="161"/>
      <c r="AT190" s="156" t="s">
        <v>166</v>
      </c>
      <c r="AU190" s="156" t="s">
        <v>87</v>
      </c>
      <c r="AV190" s="13" t="s">
        <v>87</v>
      </c>
      <c r="AW190" s="13" t="s">
        <v>36</v>
      </c>
      <c r="AX190" s="13" t="s">
        <v>19</v>
      </c>
      <c r="AY190" s="156" t="s">
        <v>159</v>
      </c>
    </row>
    <row r="191" spans="1:65" s="2" customFormat="1" ht="16.5" customHeight="1">
      <c r="A191" s="29"/>
      <c r="B191" s="141"/>
      <c r="C191" s="142" t="s">
        <v>243</v>
      </c>
      <c r="D191" s="142" t="s">
        <v>161</v>
      </c>
      <c r="E191" s="143" t="s">
        <v>263</v>
      </c>
      <c r="F191" s="144" t="s">
        <v>264</v>
      </c>
      <c r="G191" s="145" t="s">
        <v>110</v>
      </c>
      <c r="H191" s="146">
        <v>464</v>
      </c>
      <c r="I191" s="147"/>
      <c r="J191" s="147">
        <f>ROUND(I191*H191,2)</f>
        <v>0</v>
      </c>
      <c r="K191" s="144" t="s">
        <v>164</v>
      </c>
      <c r="L191" s="30"/>
      <c r="M191" s="148" t="s">
        <v>1</v>
      </c>
      <c r="N191" s="149" t="s">
        <v>45</v>
      </c>
      <c r="O191" s="150">
        <v>0.018</v>
      </c>
      <c r="P191" s="150">
        <f>O191*H191</f>
        <v>8.351999999999999</v>
      </c>
      <c r="Q191" s="150">
        <v>0</v>
      </c>
      <c r="R191" s="150">
        <f>Q191*H191</f>
        <v>0</v>
      </c>
      <c r="S191" s="150">
        <v>0</v>
      </c>
      <c r="T191" s="151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2" t="s">
        <v>165</v>
      </c>
      <c r="AT191" s="152" t="s">
        <v>161</v>
      </c>
      <c r="AU191" s="152" t="s">
        <v>87</v>
      </c>
      <c r="AY191" s="17" t="s">
        <v>159</v>
      </c>
      <c r="BE191" s="153">
        <f>IF(N191="základní",J191,0)</f>
        <v>0</v>
      </c>
      <c r="BF191" s="153">
        <f>IF(N191="snížená",J191,0)</f>
        <v>0</v>
      </c>
      <c r="BG191" s="153">
        <f>IF(N191="zákl. přenesená",J191,0)</f>
        <v>0</v>
      </c>
      <c r="BH191" s="153">
        <f>IF(N191="sníž. přenesená",J191,0)</f>
        <v>0</v>
      </c>
      <c r="BI191" s="153">
        <f>IF(N191="nulová",J191,0)</f>
        <v>0</v>
      </c>
      <c r="BJ191" s="17" t="s">
        <v>19</v>
      </c>
      <c r="BK191" s="153">
        <f>ROUND(I191*H191,2)</f>
        <v>0</v>
      </c>
      <c r="BL191" s="17" t="s">
        <v>165</v>
      </c>
      <c r="BM191" s="152" t="s">
        <v>450</v>
      </c>
    </row>
    <row r="192" spans="2:51" s="13" customFormat="1" ht="12">
      <c r="B192" s="154"/>
      <c r="D192" s="155" t="s">
        <v>166</v>
      </c>
      <c r="E192" s="156" t="s">
        <v>1</v>
      </c>
      <c r="F192" s="157" t="s">
        <v>265</v>
      </c>
      <c r="H192" s="158">
        <v>464</v>
      </c>
      <c r="L192" s="154"/>
      <c r="M192" s="159"/>
      <c r="N192" s="160"/>
      <c r="O192" s="160"/>
      <c r="P192" s="160"/>
      <c r="Q192" s="160"/>
      <c r="R192" s="160"/>
      <c r="S192" s="160"/>
      <c r="T192" s="161"/>
      <c r="AT192" s="156" t="s">
        <v>166</v>
      </c>
      <c r="AU192" s="156" t="s">
        <v>87</v>
      </c>
      <c r="AV192" s="13" t="s">
        <v>87</v>
      </c>
      <c r="AW192" s="13" t="s">
        <v>36</v>
      </c>
      <c r="AX192" s="13" t="s">
        <v>19</v>
      </c>
      <c r="AY192" s="156" t="s">
        <v>159</v>
      </c>
    </row>
    <row r="193" spans="2:63" s="12" customFormat="1" ht="22.9" customHeight="1">
      <c r="B193" s="129"/>
      <c r="D193" s="130" t="s">
        <v>79</v>
      </c>
      <c r="E193" s="139" t="s">
        <v>87</v>
      </c>
      <c r="F193" s="139" t="s">
        <v>451</v>
      </c>
      <c r="J193" s="140">
        <f>BK193</f>
        <v>0</v>
      </c>
      <c r="L193" s="129"/>
      <c r="M193" s="133"/>
      <c r="N193" s="134"/>
      <c r="O193" s="134"/>
      <c r="P193" s="135">
        <f>SUM(P194:P197)</f>
        <v>4.9005</v>
      </c>
      <c r="Q193" s="134"/>
      <c r="R193" s="135">
        <f>SUM(R194:R197)</f>
        <v>16.164</v>
      </c>
      <c r="S193" s="134"/>
      <c r="T193" s="136">
        <f>SUM(T194:T197)</f>
        <v>0</v>
      </c>
      <c r="AR193" s="130" t="s">
        <v>19</v>
      </c>
      <c r="AT193" s="137" t="s">
        <v>79</v>
      </c>
      <c r="AU193" s="137" t="s">
        <v>19</v>
      </c>
      <c r="AY193" s="130" t="s">
        <v>159</v>
      </c>
      <c r="BK193" s="138">
        <f>SUM(BK194:BK197)</f>
        <v>0</v>
      </c>
    </row>
    <row r="194" spans="1:65" s="2" customFormat="1" ht="24" customHeight="1">
      <c r="A194" s="29"/>
      <c r="B194" s="141"/>
      <c r="C194" s="142" t="s">
        <v>246</v>
      </c>
      <c r="D194" s="142" t="s">
        <v>161</v>
      </c>
      <c r="E194" s="143" t="s">
        <v>452</v>
      </c>
      <c r="F194" s="144" t="s">
        <v>453</v>
      </c>
      <c r="G194" s="145" t="s">
        <v>110</v>
      </c>
      <c r="H194" s="146">
        <v>40.5</v>
      </c>
      <c r="I194" s="147"/>
      <c r="J194" s="147">
        <f>ROUND(I194*H194,2)</f>
        <v>0</v>
      </c>
      <c r="K194" s="144" t="s">
        <v>164</v>
      </c>
      <c r="L194" s="30"/>
      <c r="M194" s="148" t="s">
        <v>1</v>
      </c>
      <c r="N194" s="149" t="s">
        <v>45</v>
      </c>
      <c r="O194" s="150">
        <v>0.121</v>
      </c>
      <c r="P194" s="150">
        <f>O194*H194</f>
        <v>4.9005</v>
      </c>
      <c r="Q194" s="150">
        <v>0.108</v>
      </c>
      <c r="R194" s="150">
        <f>Q194*H194</f>
        <v>4.374</v>
      </c>
      <c r="S194" s="150">
        <v>0</v>
      </c>
      <c r="T194" s="151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2" t="s">
        <v>165</v>
      </c>
      <c r="AT194" s="152" t="s">
        <v>161</v>
      </c>
      <c r="AU194" s="152" t="s">
        <v>87</v>
      </c>
      <c r="AY194" s="17" t="s">
        <v>159</v>
      </c>
      <c r="BE194" s="153">
        <f>IF(N194="základní",J194,0)</f>
        <v>0</v>
      </c>
      <c r="BF194" s="153">
        <f>IF(N194="snížená",J194,0)</f>
        <v>0</v>
      </c>
      <c r="BG194" s="153">
        <f>IF(N194="zákl. přenesená",J194,0)</f>
        <v>0</v>
      </c>
      <c r="BH194" s="153">
        <f>IF(N194="sníž. přenesená",J194,0)</f>
        <v>0</v>
      </c>
      <c r="BI194" s="153">
        <f>IF(N194="nulová",J194,0)</f>
        <v>0</v>
      </c>
      <c r="BJ194" s="17" t="s">
        <v>19</v>
      </c>
      <c r="BK194" s="153">
        <f>ROUND(I194*H194,2)</f>
        <v>0</v>
      </c>
      <c r="BL194" s="17" t="s">
        <v>165</v>
      </c>
      <c r="BM194" s="152" t="s">
        <v>454</v>
      </c>
    </row>
    <row r="195" spans="2:51" s="13" customFormat="1" ht="12">
      <c r="B195" s="154"/>
      <c r="D195" s="155" t="s">
        <v>166</v>
      </c>
      <c r="E195" s="156" t="s">
        <v>1</v>
      </c>
      <c r="F195" s="157" t="s">
        <v>455</v>
      </c>
      <c r="H195" s="158">
        <v>40.5</v>
      </c>
      <c r="L195" s="154"/>
      <c r="M195" s="159"/>
      <c r="N195" s="160"/>
      <c r="O195" s="160"/>
      <c r="P195" s="160"/>
      <c r="Q195" s="160"/>
      <c r="R195" s="160"/>
      <c r="S195" s="160"/>
      <c r="T195" s="161"/>
      <c r="AT195" s="156" t="s">
        <v>166</v>
      </c>
      <c r="AU195" s="156" t="s">
        <v>87</v>
      </c>
      <c r="AV195" s="13" t="s">
        <v>87</v>
      </c>
      <c r="AW195" s="13" t="s">
        <v>36</v>
      </c>
      <c r="AX195" s="13" t="s">
        <v>19</v>
      </c>
      <c r="AY195" s="156" t="s">
        <v>159</v>
      </c>
    </row>
    <row r="196" spans="1:65" s="2" customFormat="1" ht="24" customHeight="1">
      <c r="A196" s="29"/>
      <c r="B196" s="141"/>
      <c r="C196" s="169" t="s">
        <v>249</v>
      </c>
      <c r="D196" s="169" t="s">
        <v>235</v>
      </c>
      <c r="E196" s="170" t="s">
        <v>456</v>
      </c>
      <c r="F196" s="171" t="s">
        <v>457</v>
      </c>
      <c r="G196" s="172" t="s">
        <v>122</v>
      </c>
      <c r="H196" s="173">
        <v>9</v>
      </c>
      <c r="I196" s="174"/>
      <c r="J196" s="174">
        <f>ROUND(I196*H196,2)</f>
        <v>0</v>
      </c>
      <c r="K196" s="171" t="s">
        <v>164</v>
      </c>
      <c r="L196" s="175"/>
      <c r="M196" s="176" t="s">
        <v>1</v>
      </c>
      <c r="N196" s="177" t="s">
        <v>45</v>
      </c>
      <c r="O196" s="150">
        <v>0</v>
      </c>
      <c r="P196" s="150">
        <f>O196*H196</f>
        <v>0</v>
      </c>
      <c r="Q196" s="150">
        <v>1.31</v>
      </c>
      <c r="R196" s="150">
        <f>Q196*H196</f>
        <v>11.790000000000001</v>
      </c>
      <c r="S196" s="150">
        <v>0</v>
      </c>
      <c r="T196" s="151">
        <f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2" t="s">
        <v>105</v>
      </c>
      <c r="AT196" s="152" t="s">
        <v>235</v>
      </c>
      <c r="AU196" s="152" t="s">
        <v>87</v>
      </c>
      <c r="AY196" s="17" t="s">
        <v>159</v>
      </c>
      <c r="BE196" s="153">
        <f>IF(N196="základní",J196,0)</f>
        <v>0</v>
      </c>
      <c r="BF196" s="153">
        <f>IF(N196="snížená",J196,0)</f>
        <v>0</v>
      </c>
      <c r="BG196" s="153">
        <f>IF(N196="zákl. přenesená",J196,0)</f>
        <v>0</v>
      </c>
      <c r="BH196" s="153">
        <f>IF(N196="sníž. přenesená",J196,0)</f>
        <v>0</v>
      </c>
      <c r="BI196" s="153">
        <f>IF(N196="nulová",J196,0)</f>
        <v>0</v>
      </c>
      <c r="BJ196" s="17" t="s">
        <v>19</v>
      </c>
      <c r="BK196" s="153">
        <f>ROUND(I196*H196,2)</f>
        <v>0</v>
      </c>
      <c r="BL196" s="17" t="s">
        <v>165</v>
      </c>
      <c r="BM196" s="152" t="s">
        <v>458</v>
      </c>
    </row>
    <row r="197" spans="2:51" s="13" customFormat="1" ht="12">
      <c r="B197" s="154"/>
      <c r="D197" s="155" t="s">
        <v>166</v>
      </c>
      <c r="E197" s="156" t="s">
        <v>1</v>
      </c>
      <c r="F197" s="157" t="s">
        <v>419</v>
      </c>
      <c r="H197" s="158">
        <v>9</v>
      </c>
      <c r="L197" s="154"/>
      <c r="M197" s="159"/>
      <c r="N197" s="160"/>
      <c r="O197" s="160"/>
      <c r="P197" s="160"/>
      <c r="Q197" s="160"/>
      <c r="R197" s="160"/>
      <c r="S197" s="160"/>
      <c r="T197" s="161"/>
      <c r="AT197" s="156" t="s">
        <v>166</v>
      </c>
      <c r="AU197" s="156" t="s">
        <v>87</v>
      </c>
      <c r="AV197" s="13" t="s">
        <v>87</v>
      </c>
      <c r="AW197" s="13" t="s">
        <v>36</v>
      </c>
      <c r="AX197" s="13" t="s">
        <v>19</v>
      </c>
      <c r="AY197" s="156" t="s">
        <v>159</v>
      </c>
    </row>
    <row r="198" spans="2:63" s="12" customFormat="1" ht="22.9" customHeight="1">
      <c r="B198" s="129"/>
      <c r="D198" s="130" t="s">
        <v>79</v>
      </c>
      <c r="E198" s="139" t="s">
        <v>101</v>
      </c>
      <c r="F198" s="139" t="s">
        <v>266</v>
      </c>
      <c r="J198" s="140">
        <f>BK198</f>
        <v>0</v>
      </c>
      <c r="L198" s="129"/>
      <c r="M198" s="133"/>
      <c r="N198" s="134"/>
      <c r="O198" s="134"/>
      <c r="P198" s="135">
        <f>SUM(P199:P202)</f>
        <v>0.676</v>
      </c>
      <c r="Q198" s="134"/>
      <c r="R198" s="135">
        <f>SUM(R199:R202)</f>
        <v>0.12</v>
      </c>
      <c r="S198" s="134"/>
      <c r="T198" s="136">
        <f>SUM(T199:T202)</f>
        <v>0</v>
      </c>
      <c r="AR198" s="130" t="s">
        <v>19</v>
      </c>
      <c r="AT198" s="137" t="s">
        <v>79</v>
      </c>
      <c r="AU198" s="137" t="s">
        <v>19</v>
      </c>
      <c r="AY198" s="130" t="s">
        <v>159</v>
      </c>
      <c r="BK198" s="138">
        <f>SUM(BK199:BK202)</f>
        <v>0</v>
      </c>
    </row>
    <row r="199" spans="1:65" s="2" customFormat="1" ht="24" customHeight="1">
      <c r="A199" s="29"/>
      <c r="B199" s="141"/>
      <c r="C199" s="142" t="s">
        <v>255</v>
      </c>
      <c r="D199" s="142" t="s">
        <v>161</v>
      </c>
      <c r="E199" s="143" t="s">
        <v>270</v>
      </c>
      <c r="F199" s="144" t="s">
        <v>271</v>
      </c>
      <c r="G199" s="145" t="s">
        <v>122</v>
      </c>
      <c r="H199" s="146">
        <v>1</v>
      </c>
      <c r="I199" s="147"/>
      <c r="J199" s="147">
        <f>ROUND(I199*H199,2)</f>
        <v>0</v>
      </c>
      <c r="K199" s="144" t="s">
        <v>164</v>
      </c>
      <c r="L199" s="30"/>
      <c r="M199" s="148" t="s">
        <v>1</v>
      </c>
      <c r="N199" s="149" t="s">
        <v>45</v>
      </c>
      <c r="O199" s="150">
        <v>0.676</v>
      </c>
      <c r="P199" s="150">
        <f>O199*H199</f>
        <v>0.676</v>
      </c>
      <c r="Q199" s="150">
        <v>0</v>
      </c>
      <c r="R199" s="150">
        <f>Q199*H199</f>
        <v>0</v>
      </c>
      <c r="S199" s="150">
        <v>0</v>
      </c>
      <c r="T199" s="151">
        <f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2" t="s">
        <v>165</v>
      </c>
      <c r="AT199" s="152" t="s">
        <v>161</v>
      </c>
      <c r="AU199" s="152" t="s">
        <v>87</v>
      </c>
      <c r="AY199" s="17" t="s">
        <v>159</v>
      </c>
      <c r="BE199" s="153">
        <f>IF(N199="základní",J199,0)</f>
        <v>0</v>
      </c>
      <c r="BF199" s="153">
        <f>IF(N199="snížená",J199,0)</f>
        <v>0</v>
      </c>
      <c r="BG199" s="153">
        <f>IF(N199="zákl. přenesená",J199,0)</f>
        <v>0</v>
      </c>
      <c r="BH199" s="153">
        <f>IF(N199="sníž. přenesená",J199,0)</f>
        <v>0</v>
      </c>
      <c r="BI199" s="153">
        <f>IF(N199="nulová",J199,0)</f>
        <v>0</v>
      </c>
      <c r="BJ199" s="17" t="s">
        <v>19</v>
      </c>
      <c r="BK199" s="153">
        <f>ROUND(I199*H199,2)</f>
        <v>0</v>
      </c>
      <c r="BL199" s="17" t="s">
        <v>165</v>
      </c>
      <c r="BM199" s="152" t="s">
        <v>459</v>
      </c>
    </row>
    <row r="200" spans="2:51" s="13" customFormat="1" ht="12">
      <c r="B200" s="154"/>
      <c r="D200" s="155" t="s">
        <v>166</v>
      </c>
      <c r="E200" s="156" t="s">
        <v>1</v>
      </c>
      <c r="F200" s="157" t="s">
        <v>121</v>
      </c>
      <c r="H200" s="158">
        <v>1</v>
      </c>
      <c r="L200" s="154"/>
      <c r="M200" s="159"/>
      <c r="N200" s="160"/>
      <c r="O200" s="160"/>
      <c r="P200" s="160"/>
      <c r="Q200" s="160"/>
      <c r="R200" s="160"/>
      <c r="S200" s="160"/>
      <c r="T200" s="161"/>
      <c r="AT200" s="156" t="s">
        <v>166</v>
      </c>
      <c r="AU200" s="156" t="s">
        <v>87</v>
      </c>
      <c r="AV200" s="13" t="s">
        <v>87</v>
      </c>
      <c r="AW200" s="13" t="s">
        <v>36</v>
      </c>
      <c r="AX200" s="13" t="s">
        <v>19</v>
      </c>
      <c r="AY200" s="156" t="s">
        <v>159</v>
      </c>
    </row>
    <row r="201" spans="1:65" s="2" customFormat="1" ht="24" customHeight="1">
      <c r="A201" s="29"/>
      <c r="B201" s="141"/>
      <c r="C201" s="169" t="s">
        <v>258</v>
      </c>
      <c r="D201" s="169" t="s">
        <v>235</v>
      </c>
      <c r="E201" s="170" t="s">
        <v>273</v>
      </c>
      <c r="F201" s="171" t="s">
        <v>274</v>
      </c>
      <c r="G201" s="172" t="s">
        <v>122</v>
      </c>
      <c r="H201" s="173">
        <v>1</v>
      </c>
      <c r="I201" s="174"/>
      <c r="J201" s="174">
        <f>ROUND(I201*H201,2)</f>
        <v>0</v>
      </c>
      <c r="K201" s="171" t="s">
        <v>164</v>
      </c>
      <c r="L201" s="175"/>
      <c r="M201" s="176" t="s">
        <v>1</v>
      </c>
      <c r="N201" s="177" t="s">
        <v>45</v>
      </c>
      <c r="O201" s="150">
        <v>0</v>
      </c>
      <c r="P201" s="150">
        <f>O201*H201</f>
        <v>0</v>
      </c>
      <c r="Q201" s="150">
        <v>0.12</v>
      </c>
      <c r="R201" s="150">
        <f>Q201*H201</f>
        <v>0.12</v>
      </c>
      <c r="S201" s="150">
        <v>0</v>
      </c>
      <c r="T201" s="151">
        <f>S201*H201</f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52" t="s">
        <v>105</v>
      </c>
      <c r="AT201" s="152" t="s">
        <v>235</v>
      </c>
      <c r="AU201" s="152" t="s">
        <v>87</v>
      </c>
      <c r="AY201" s="17" t="s">
        <v>159</v>
      </c>
      <c r="BE201" s="153">
        <f>IF(N201="základní",J201,0)</f>
        <v>0</v>
      </c>
      <c r="BF201" s="153">
        <f>IF(N201="snížená",J201,0)</f>
        <v>0</v>
      </c>
      <c r="BG201" s="153">
        <f>IF(N201="zákl. přenesená",J201,0)</f>
        <v>0</v>
      </c>
      <c r="BH201" s="153">
        <f>IF(N201="sníž. přenesená",J201,0)</f>
        <v>0</v>
      </c>
      <c r="BI201" s="153">
        <f>IF(N201="nulová",J201,0)</f>
        <v>0</v>
      </c>
      <c r="BJ201" s="17" t="s">
        <v>19</v>
      </c>
      <c r="BK201" s="153">
        <f>ROUND(I201*H201,2)</f>
        <v>0</v>
      </c>
      <c r="BL201" s="17" t="s">
        <v>165</v>
      </c>
      <c r="BM201" s="152" t="s">
        <v>460</v>
      </c>
    </row>
    <row r="202" spans="2:51" s="13" customFormat="1" ht="12">
      <c r="B202" s="154"/>
      <c r="D202" s="155" t="s">
        <v>166</v>
      </c>
      <c r="E202" s="156" t="s">
        <v>1</v>
      </c>
      <c r="F202" s="157" t="s">
        <v>121</v>
      </c>
      <c r="H202" s="158">
        <v>1</v>
      </c>
      <c r="L202" s="154"/>
      <c r="M202" s="159"/>
      <c r="N202" s="160"/>
      <c r="O202" s="160"/>
      <c r="P202" s="160"/>
      <c r="Q202" s="160"/>
      <c r="R202" s="160"/>
      <c r="S202" s="160"/>
      <c r="T202" s="161"/>
      <c r="AT202" s="156" t="s">
        <v>166</v>
      </c>
      <c r="AU202" s="156" t="s">
        <v>87</v>
      </c>
      <c r="AV202" s="13" t="s">
        <v>87</v>
      </c>
      <c r="AW202" s="13" t="s">
        <v>36</v>
      </c>
      <c r="AX202" s="13" t="s">
        <v>19</v>
      </c>
      <c r="AY202" s="156" t="s">
        <v>159</v>
      </c>
    </row>
    <row r="203" spans="2:63" s="12" customFormat="1" ht="22.9" customHeight="1">
      <c r="B203" s="129"/>
      <c r="D203" s="130" t="s">
        <v>79</v>
      </c>
      <c r="E203" s="139" t="s">
        <v>165</v>
      </c>
      <c r="F203" s="139" t="s">
        <v>275</v>
      </c>
      <c r="J203" s="140">
        <f>BK203</f>
        <v>0</v>
      </c>
      <c r="L203" s="129"/>
      <c r="M203" s="133"/>
      <c r="N203" s="134"/>
      <c r="O203" s="134"/>
      <c r="P203" s="135">
        <f>SUM(P204:P212)</f>
        <v>14.6267</v>
      </c>
      <c r="Q203" s="134"/>
      <c r="R203" s="135">
        <f>SUM(R204:R212)</f>
        <v>0</v>
      </c>
      <c r="S203" s="134"/>
      <c r="T203" s="136">
        <f>SUM(T204:T212)</f>
        <v>0</v>
      </c>
      <c r="AR203" s="130" t="s">
        <v>19</v>
      </c>
      <c r="AT203" s="137" t="s">
        <v>79</v>
      </c>
      <c r="AU203" s="137" t="s">
        <v>19</v>
      </c>
      <c r="AY203" s="130" t="s">
        <v>159</v>
      </c>
      <c r="BK203" s="138">
        <f>SUM(BK204:BK212)</f>
        <v>0</v>
      </c>
    </row>
    <row r="204" spans="1:65" s="2" customFormat="1" ht="16.5" customHeight="1">
      <c r="A204" s="29"/>
      <c r="B204" s="141"/>
      <c r="C204" s="142" t="s">
        <v>262</v>
      </c>
      <c r="D204" s="142" t="s">
        <v>161</v>
      </c>
      <c r="E204" s="143" t="s">
        <v>277</v>
      </c>
      <c r="F204" s="144" t="s">
        <v>278</v>
      </c>
      <c r="G204" s="145" t="s">
        <v>114</v>
      </c>
      <c r="H204" s="146">
        <v>2.6</v>
      </c>
      <c r="I204" s="147"/>
      <c r="J204" s="147">
        <f>ROUND(I204*H204,2)</f>
        <v>0</v>
      </c>
      <c r="K204" s="144" t="s">
        <v>279</v>
      </c>
      <c r="L204" s="30"/>
      <c r="M204" s="148" t="s">
        <v>1</v>
      </c>
      <c r="N204" s="149" t="s">
        <v>45</v>
      </c>
      <c r="O204" s="150">
        <v>1.317</v>
      </c>
      <c r="P204" s="150">
        <f>O204*H204</f>
        <v>3.4242</v>
      </c>
      <c r="Q204" s="150">
        <v>0</v>
      </c>
      <c r="R204" s="150">
        <f>Q204*H204</f>
        <v>0</v>
      </c>
      <c r="S204" s="150">
        <v>0</v>
      </c>
      <c r="T204" s="151">
        <f>S204*H204</f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2" t="s">
        <v>165</v>
      </c>
      <c r="AT204" s="152" t="s">
        <v>161</v>
      </c>
      <c r="AU204" s="152" t="s">
        <v>87</v>
      </c>
      <c r="AY204" s="17" t="s">
        <v>159</v>
      </c>
      <c r="BE204" s="153">
        <f>IF(N204="základní",J204,0)</f>
        <v>0</v>
      </c>
      <c r="BF204" s="153">
        <f>IF(N204="snížená",J204,0)</f>
        <v>0</v>
      </c>
      <c r="BG204" s="153">
        <f>IF(N204="zákl. přenesená",J204,0)</f>
        <v>0</v>
      </c>
      <c r="BH204" s="153">
        <f>IF(N204="sníž. přenesená",J204,0)</f>
        <v>0</v>
      </c>
      <c r="BI204" s="153">
        <f>IF(N204="nulová",J204,0)</f>
        <v>0</v>
      </c>
      <c r="BJ204" s="17" t="s">
        <v>19</v>
      </c>
      <c r="BK204" s="153">
        <f>ROUND(I204*H204,2)</f>
        <v>0</v>
      </c>
      <c r="BL204" s="17" t="s">
        <v>165</v>
      </c>
      <c r="BM204" s="152" t="s">
        <v>461</v>
      </c>
    </row>
    <row r="205" spans="2:51" s="13" customFormat="1" ht="12">
      <c r="B205" s="154"/>
      <c r="D205" s="155" t="s">
        <v>166</v>
      </c>
      <c r="E205" s="156" t="s">
        <v>1</v>
      </c>
      <c r="F205" s="157" t="s">
        <v>280</v>
      </c>
      <c r="H205" s="158">
        <v>2.4</v>
      </c>
      <c r="L205" s="154"/>
      <c r="M205" s="159"/>
      <c r="N205" s="160"/>
      <c r="O205" s="160"/>
      <c r="P205" s="160"/>
      <c r="Q205" s="160"/>
      <c r="R205" s="160"/>
      <c r="S205" s="160"/>
      <c r="T205" s="161"/>
      <c r="AT205" s="156" t="s">
        <v>166</v>
      </c>
      <c r="AU205" s="156" t="s">
        <v>87</v>
      </c>
      <c r="AV205" s="13" t="s">
        <v>87</v>
      </c>
      <c r="AW205" s="13" t="s">
        <v>36</v>
      </c>
      <c r="AX205" s="13" t="s">
        <v>80</v>
      </c>
      <c r="AY205" s="156" t="s">
        <v>159</v>
      </c>
    </row>
    <row r="206" spans="2:51" s="13" customFormat="1" ht="12">
      <c r="B206" s="154"/>
      <c r="D206" s="155" t="s">
        <v>166</v>
      </c>
      <c r="E206" s="156" t="s">
        <v>1</v>
      </c>
      <c r="F206" s="157" t="s">
        <v>281</v>
      </c>
      <c r="H206" s="158">
        <v>0.2</v>
      </c>
      <c r="L206" s="154"/>
      <c r="M206" s="159"/>
      <c r="N206" s="160"/>
      <c r="O206" s="160"/>
      <c r="P206" s="160"/>
      <c r="Q206" s="160"/>
      <c r="R206" s="160"/>
      <c r="S206" s="160"/>
      <c r="T206" s="161"/>
      <c r="AT206" s="156" t="s">
        <v>166</v>
      </c>
      <c r="AU206" s="156" t="s">
        <v>87</v>
      </c>
      <c r="AV206" s="13" t="s">
        <v>87</v>
      </c>
      <c r="AW206" s="13" t="s">
        <v>36</v>
      </c>
      <c r="AX206" s="13" t="s">
        <v>80</v>
      </c>
      <c r="AY206" s="156" t="s">
        <v>159</v>
      </c>
    </row>
    <row r="207" spans="2:51" s="14" customFormat="1" ht="12">
      <c r="B207" s="162"/>
      <c r="D207" s="155" t="s">
        <v>166</v>
      </c>
      <c r="E207" s="163" t="s">
        <v>1</v>
      </c>
      <c r="F207" s="164" t="s">
        <v>167</v>
      </c>
      <c r="H207" s="165">
        <v>2.6</v>
      </c>
      <c r="L207" s="162"/>
      <c r="M207" s="166"/>
      <c r="N207" s="167"/>
      <c r="O207" s="167"/>
      <c r="P207" s="167"/>
      <c r="Q207" s="167"/>
      <c r="R207" s="167"/>
      <c r="S207" s="167"/>
      <c r="T207" s="168"/>
      <c r="AT207" s="163" t="s">
        <v>166</v>
      </c>
      <c r="AU207" s="163" t="s">
        <v>87</v>
      </c>
      <c r="AV207" s="14" t="s">
        <v>165</v>
      </c>
      <c r="AW207" s="14" t="s">
        <v>36</v>
      </c>
      <c r="AX207" s="14" t="s">
        <v>19</v>
      </c>
      <c r="AY207" s="163" t="s">
        <v>159</v>
      </c>
    </row>
    <row r="208" spans="1:65" s="2" customFormat="1" ht="24" customHeight="1">
      <c r="A208" s="29"/>
      <c r="B208" s="141"/>
      <c r="C208" s="142" t="s">
        <v>267</v>
      </c>
      <c r="D208" s="142" t="s">
        <v>161</v>
      </c>
      <c r="E208" s="143" t="s">
        <v>283</v>
      </c>
      <c r="F208" s="144" t="s">
        <v>284</v>
      </c>
      <c r="G208" s="145" t="s">
        <v>110</v>
      </c>
      <c r="H208" s="146">
        <v>224.05</v>
      </c>
      <c r="I208" s="147"/>
      <c r="J208" s="147">
        <f>ROUND(I208*H208,2)</f>
        <v>0</v>
      </c>
      <c r="K208" s="144" t="s">
        <v>164</v>
      </c>
      <c r="L208" s="30"/>
      <c r="M208" s="148" t="s">
        <v>1</v>
      </c>
      <c r="N208" s="149" t="s">
        <v>45</v>
      </c>
      <c r="O208" s="150">
        <v>0.05</v>
      </c>
      <c r="P208" s="150">
        <f>O208*H208</f>
        <v>11.2025</v>
      </c>
      <c r="Q208" s="150">
        <v>0</v>
      </c>
      <c r="R208" s="150">
        <f>Q208*H208</f>
        <v>0</v>
      </c>
      <c r="S208" s="150">
        <v>0</v>
      </c>
      <c r="T208" s="151">
        <f>S208*H208</f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2" t="s">
        <v>165</v>
      </c>
      <c r="AT208" s="152" t="s">
        <v>161</v>
      </c>
      <c r="AU208" s="152" t="s">
        <v>87</v>
      </c>
      <c r="AY208" s="17" t="s">
        <v>159</v>
      </c>
      <c r="BE208" s="153">
        <f>IF(N208="základní",J208,0)</f>
        <v>0</v>
      </c>
      <c r="BF208" s="153">
        <f>IF(N208="snížená",J208,0)</f>
        <v>0</v>
      </c>
      <c r="BG208" s="153">
        <f>IF(N208="zákl. přenesená",J208,0)</f>
        <v>0</v>
      </c>
      <c r="BH208" s="153">
        <f>IF(N208="sníž. přenesená",J208,0)</f>
        <v>0</v>
      </c>
      <c r="BI208" s="153">
        <f>IF(N208="nulová",J208,0)</f>
        <v>0</v>
      </c>
      <c r="BJ208" s="17" t="s">
        <v>19</v>
      </c>
      <c r="BK208" s="153">
        <f>ROUND(I208*H208,2)</f>
        <v>0</v>
      </c>
      <c r="BL208" s="17" t="s">
        <v>165</v>
      </c>
      <c r="BM208" s="152" t="s">
        <v>462</v>
      </c>
    </row>
    <row r="209" spans="2:51" s="13" customFormat="1" ht="12">
      <c r="B209" s="154"/>
      <c r="D209" s="155" t="s">
        <v>166</v>
      </c>
      <c r="E209" s="156" t="s">
        <v>1</v>
      </c>
      <c r="F209" s="157" t="s">
        <v>463</v>
      </c>
      <c r="H209" s="158">
        <v>4.05</v>
      </c>
      <c r="L209" s="154"/>
      <c r="M209" s="159"/>
      <c r="N209" s="160"/>
      <c r="O209" s="160"/>
      <c r="P209" s="160"/>
      <c r="Q209" s="160"/>
      <c r="R209" s="160"/>
      <c r="S209" s="160"/>
      <c r="T209" s="161"/>
      <c r="AT209" s="156" t="s">
        <v>166</v>
      </c>
      <c r="AU209" s="156" t="s">
        <v>87</v>
      </c>
      <c r="AV209" s="13" t="s">
        <v>87</v>
      </c>
      <c r="AW209" s="13" t="s">
        <v>36</v>
      </c>
      <c r="AX209" s="13" t="s">
        <v>80</v>
      </c>
      <c r="AY209" s="156" t="s">
        <v>159</v>
      </c>
    </row>
    <row r="210" spans="2:51" s="13" customFormat="1" ht="12">
      <c r="B210" s="154"/>
      <c r="D210" s="155" t="s">
        <v>166</v>
      </c>
      <c r="E210" s="156" t="s">
        <v>1</v>
      </c>
      <c r="F210" s="157" t="s">
        <v>109</v>
      </c>
      <c r="H210" s="158">
        <v>215</v>
      </c>
      <c r="L210" s="154"/>
      <c r="M210" s="159"/>
      <c r="N210" s="160"/>
      <c r="O210" s="160"/>
      <c r="P210" s="160"/>
      <c r="Q210" s="160"/>
      <c r="R210" s="160"/>
      <c r="S210" s="160"/>
      <c r="T210" s="161"/>
      <c r="AT210" s="156" t="s">
        <v>166</v>
      </c>
      <c r="AU210" s="156" t="s">
        <v>87</v>
      </c>
      <c r="AV210" s="13" t="s">
        <v>87</v>
      </c>
      <c r="AW210" s="13" t="s">
        <v>36</v>
      </c>
      <c r="AX210" s="13" t="s">
        <v>80</v>
      </c>
      <c r="AY210" s="156" t="s">
        <v>159</v>
      </c>
    </row>
    <row r="211" spans="2:51" s="13" customFormat="1" ht="12">
      <c r="B211" s="154"/>
      <c r="D211" s="155" t="s">
        <v>166</v>
      </c>
      <c r="E211" s="156" t="s">
        <v>1</v>
      </c>
      <c r="F211" s="157" t="s">
        <v>410</v>
      </c>
      <c r="H211" s="158">
        <v>5</v>
      </c>
      <c r="L211" s="154"/>
      <c r="M211" s="159"/>
      <c r="N211" s="160"/>
      <c r="O211" s="160"/>
      <c r="P211" s="160"/>
      <c r="Q211" s="160"/>
      <c r="R211" s="160"/>
      <c r="S211" s="160"/>
      <c r="T211" s="161"/>
      <c r="AT211" s="156" t="s">
        <v>166</v>
      </c>
      <c r="AU211" s="156" t="s">
        <v>87</v>
      </c>
      <c r="AV211" s="13" t="s">
        <v>87</v>
      </c>
      <c r="AW211" s="13" t="s">
        <v>36</v>
      </c>
      <c r="AX211" s="13" t="s">
        <v>80</v>
      </c>
      <c r="AY211" s="156" t="s">
        <v>159</v>
      </c>
    </row>
    <row r="212" spans="2:51" s="14" customFormat="1" ht="12">
      <c r="B212" s="162"/>
      <c r="D212" s="155" t="s">
        <v>166</v>
      </c>
      <c r="E212" s="163" t="s">
        <v>1</v>
      </c>
      <c r="F212" s="164" t="s">
        <v>167</v>
      </c>
      <c r="H212" s="165">
        <v>224.05</v>
      </c>
      <c r="L212" s="162"/>
      <c r="M212" s="166"/>
      <c r="N212" s="167"/>
      <c r="O212" s="167"/>
      <c r="P212" s="167"/>
      <c r="Q212" s="167"/>
      <c r="R212" s="167"/>
      <c r="S212" s="167"/>
      <c r="T212" s="168"/>
      <c r="AT212" s="163" t="s">
        <v>166</v>
      </c>
      <c r="AU212" s="163" t="s">
        <v>87</v>
      </c>
      <c r="AV212" s="14" t="s">
        <v>165</v>
      </c>
      <c r="AW212" s="14" t="s">
        <v>36</v>
      </c>
      <c r="AX212" s="14" t="s">
        <v>19</v>
      </c>
      <c r="AY212" s="163" t="s">
        <v>159</v>
      </c>
    </row>
    <row r="213" spans="2:63" s="12" customFormat="1" ht="22.9" customHeight="1">
      <c r="B213" s="129"/>
      <c r="D213" s="130" t="s">
        <v>79</v>
      </c>
      <c r="E213" s="139" t="s">
        <v>168</v>
      </c>
      <c r="F213" s="139" t="s">
        <v>285</v>
      </c>
      <c r="J213" s="140">
        <f>BK213</f>
        <v>0</v>
      </c>
      <c r="L213" s="129"/>
      <c r="M213" s="133"/>
      <c r="N213" s="134"/>
      <c r="O213" s="134"/>
      <c r="P213" s="135">
        <f>SUM(P214:P242)</f>
        <v>200.39665</v>
      </c>
      <c r="Q213" s="134"/>
      <c r="R213" s="135">
        <f>SUM(R214:R242)</f>
        <v>58.09549</v>
      </c>
      <c r="S213" s="134"/>
      <c r="T213" s="136">
        <f>SUM(T214:T242)</f>
        <v>0</v>
      </c>
      <c r="AR213" s="130" t="s">
        <v>19</v>
      </c>
      <c r="AT213" s="137" t="s">
        <v>79</v>
      </c>
      <c r="AU213" s="137" t="s">
        <v>19</v>
      </c>
      <c r="AY213" s="130" t="s">
        <v>159</v>
      </c>
      <c r="BK213" s="138">
        <f>SUM(BK214:BK242)</f>
        <v>0</v>
      </c>
    </row>
    <row r="214" spans="1:65" s="2" customFormat="1" ht="16.5" customHeight="1">
      <c r="A214" s="29"/>
      <c r="B214" s="141"/>
      <c r="C214" s="142" t="s">
        <v>268</v>
      </c>
      <c r="D214" s="142" t="s">
        <v>161</v>
      </c>
      <c r="E214" s="143" t="s">
        <v>287</v>
      </c>
      <c r="F214" s="144" t="s">
        <v>288</v>
      </c>
      <c r="G214" s="145" t="s">
        <v>110</v>
      </c>
      <c r="H214" s="146">
        <v>528.15</v>
      </c>
      <c r="I214" s="147"/>
      <c r="J214" s="147">
        <f>ROUND(I214*H214,2)</f>
        <v>0</v>
      </c>
      <c r="K214" s="144" t="s">
        <v>164</v>
      </c>
      <c r="L214" s="30"/>
      <c r="M214" s="148" t="s">
        <v>1</v>
      </c>
      <c r="N214" s="149" t="s">
        <v>45</v>
      </c>
      <c r="O214" s="150">
        <v>0.026</v>
      </c>
      <c r="P214" s="150">
        <f>O214*H214</f>
        <v>13.7319</v>
      </c>
      <c r="Q214" s="150">
        <v>0</v>
      </c>
      <c r="R214" s="150">
        <f>Q214*H214</f>
        <v>0</v>
      </c>
      <c r="S214" s="150">
        <v>0</v>
      </c>
      <c r="T214" s="151">
        <f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2" t="s">
        <v>165</v>
      </c>
      <c r="AT214" s="152" t="s">
        <v>161</v>
      </c>
      <c r="AU214" s="152" t="s">
        <v>87</v>
      </c>
      <c r="AY214" s="17" t="s">
        <v>159</v>
      </c>
      <c r="BE214" s="153">
        <f>IF(N214="základní",J214,0)</f>
        <v>0</v>
      </c>
      <c r="BF214" s="153">
        <f>IF(N214="snížená",J214,0)</f>
        <v>0</v>
      </c>
      <c r="BG214" s="153">
        <f>IF(N214="zákl. přenesená",J214,0)</f>
        <v>0</v>
      </c>
      <c r="BH214" s="153">
        <f>IF(N214="sníž. přenesená",J214,0)</f>
        <v>0</v>
      </c>
      <c r="BI214" s="153">
        <f>IF(N214="nulová",J214,0)</f>
        <v>0</v>
      </c>
      <c r="BJ214" s="17" t="s">
        <v>19</v>
      </c>
      <c r="BK214" s="153">
        <f>ROUND(I214*H214,2)</f>
        <v>0</v>
      </c>
      <c r="BL214" s="17" t="s">
        <v>165</v>
      </c>
      <c r="BM214" s="152" t="s">
        <v>464</v>
      </c>
    </row>
    <row r="215" spans="2:51" s="13" customFormat="1" ht="12">
      <c r="B215" s="154"/>
      <c r="D215" s="155" t="s">
        <v>166</v>
      </c>
      <c r="E215" s="156" t="s">
        <v>1</v>
      </c>
      <c r="F215" s="157" t="s">
        <v>465</v>
      </c>
      <c r="H215" s="158">
        <v>5.25</v>
      </c>
      <c r="L215" s="154"/>
      <c r="M215" s="159"/>
      <c r="N215" s="160"/>
      <c r="O215" s="160"/>
      <c r="P215" s="160"/>
      <c r="Q215" s="160"/>
      <c r="R215" s="160"/>
      <c r="S215" s="160"/>
      <c r="T215" s="161"/>
      <c r="AT215" s="156" t="s">
        <v>166</v>
      </c>
      <c r="AU215" s="156" t="s">
        <v>87</v>
      </c>
      <c r="AV215" s="13" t="s">
        <v>87</v>
      </c>
      <c r="AW215" s="13" t="s">
        <v>36</v>
      </c>
      <c r="AX215" s="13" t="s">
        <v>80</v>
      </c>
      <c r="AY215" s="156" t="s">
        <v>159</v>
      </c>
    </row>
    <row r="216" spans="2:51" s="13" customFormat="1" ht="12">
      <c r="B216" s="154"/>
      <c r="D216" s="155" t="s">
        <v>166</v>
      </c>
      <c r="E216" s="156" t="s">
        <v>1</v>
      </c>
      <c r="F216" s="157" t="s">
        <v>289</v>
      </c>
      <c r="H216" s="158">
        <v>522.9</v>
      </c>
      <c r="L216" s="154"/>
      <c r="M216" s="159"/>
      <c r="N216" s="160"/>
      <c r="O216" s="160"/>
      <c r="P216" s="160"/>
      <c r="Q216" s="160"/>
      <c r="R216" s="160"/>
      <c r="S216" s="160"/>
      <c r="T216" s="161"/>
      <c r="AT216" s="156" t="s">
        <v>166</v>
      </c>
      <c r="AU216" s="156" t="s">
        <v>87</v>
      </c>
      <c r="AV216" s="13" t="s">
        <v>87</v>
      </c>
      <c r="AW216" s="13" t="s">
        <v>36</v>
      </c>
      <c r="AX216" s="13" t="s">
        <v>80</v>
      </c>
      <c r="AY216" s="156" t="s">
        <v>159</v>
      </c>
    </row>
    <row r="217" spans="2:51" s="14" customFormat="1" ht="12">
      <c r="B217" s="162"/>
      <c r="D217" s="155" t="s">
        <v>166</v>
      </c>
      <c r="E217" s="163" t="s">
        <v>1</v>
      </c>
      <c r="F217" s="164" t="s">
        <v>167</v>
      </c>
      <c r="H217" s="165">
        <v>528.15</v>
      </c>
      <c r="L217" s="162"/>
      <c r="M217" s="166"/>
      <c r="N217" s="167"/>
      <c r="O217" s="167"/>
      <c r="P217" s="167"/>
      <c r="Q217" s="167"/>
      <c r="R217" s="167"/>
      <c r="S217" s="167"/>
      <c r="T217" s="168"/>
      <c r="AT217" s="163" t="s">
        <v>166</v>
      </c>
      <c r="AU217" s="163" t="s">
        <v>87</v>
      </c>
      <c r="AV217" s="14" t="s">
        <v>165</v>
      </c>
      <c r="AW217" s="14" t="s">
        <v>36</v>
      </c>
      <c r="AX217" s="14" t="s">
        <v>19</v>
      </c>
      <c r="AY217" s="163" t="s">
        <v>159</v>
      </c>
    </row>
    <row r="218" spans="1:65" s="2" customFormat="1" ht="16.5" customHeight="1">
      <c r="A218" s="29"/>
      <c r="B218" s="141"/>
      <c r="C218" s="142" t="s">
        <v>269</v>
      </c>
      <c r="D218" s="142" t="s">
        <v>161</v>
      </c>
      <c r="E218" s="143" t="s">
        <v>291</v>
      </c>
      <c r="F218" s="144" t="s">
        <v>292</v>
      </c>
      <c r="G218" s="145" t="s">
        <v>110</v>
      </c>
      <c r="H218" s="146">
        <v>225.75</v>
      </c>
      <c r="I218" s="147"/>
      <c r="J218" s="147">
        <f>ROUND(I218*H218,2)</f>
        <v>0</v>
      </c>
      <c r="K218" s="144" t="s">
        <v>164</v>
      </c>
      <c r="L218" s="30"/>
      <c r="M218" s="148" t="s">
        <v>1</v>
      </c>
      <c r="N218" s="149" t="s">
        <v>45</v>
      </c>
      <c r="O218" s="150">
        <v>0.029</v>
      </c>
      <c r="P218" s="150">
        <f>O218*H218</f>
        <v>6.54675</v>
      </c>
      <c r="Q218" s="150">
        <v>0</v>
      </c>
      <c r="R218" s="150">
        <f>Q218*H218</f>
        <v>0</v>
      </c>
      <c r="S218" s="150">
        <v>0</v>
      </c>
      <c r="T218" s="151">
        <f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52" t="s">
        <v>165</v>
      </c>
      <c r="AT218" s="152" t="s">
        <v>161</v>
      </c>
      <c r="AU218" s="152" t="s">
        <v>87</v>
      </c>
      <c r="AY218" s="17" t="s">
        <v>159</v>
      </c>
      <c r="BE218" s="153">
        <f>IF(N218="základní",J218,0)</f>
        <v>0</v>
      </c>
      <c r="BF218" s="153">
        <f>IF(N218="snížená",J218,0)</f>
        <v>0</v>
      </c>
      <c r="BG218" s="153">
        <f>IF(N218="zákl. přenesená",J218,0)</f>
        <v>0</v>
      </c>
      <c r="BH218" s="153">
        <f>IF(N218="sníž. přenesená",J218,0)</f>
        <v>0</v>
      </c>
      <c r="BI218" s="153">
        <f>IF(N218="nulová",J218,0)</f>
        <v>0</v>
      </c>
      <c r="BJ218" s="17" t="s">
        <v>19</v>
      </c>
      <c r="BK218" s="153">
        <f>ROUND(I218*H218,2)</f>
        <v>0</v>
      </c>
      <c r="BL218" s="17" t="s">
        <v>165</v>
      </c>
      <c r="BM218" s="152" t="s">
        <v>466</v>
      </c>
    </row>
    <row r="219" spans="2:51" s="13" customFormat="1" ht="12">
      <c r="B219" s="154"/>
      <c r="D219" s="155" t="s">
        <v>166</v>
      </c>
      <c r="E219" s="156" t="s">
        <v>1</v>
      </c>
      <c r="F219" s="157" t="s">
        <v>293</v>
      </c>
      <c r="H219" s="158">
        <v>225.75</v>
      </c>
      <c r="L219" s="154"/>
      <c r="M219" s="159"/>
      <c r="N219" s="160"/>
      <c r="O219" s="160"/>
      <c r="P219" s="160"/>
      <c r="Q219" s="160"/>
      <c r="R219" s="160"/>
      <c r="S219" s="160"/>
      <c r="T219" s="161"/>
      <c r="AT219" s="156" t="s">
        <v>166</v>
      </c>
      <c r="AU219" s="156" t="s">
        <v>87</v>
      </c>
      <c r="AV219" s="13" t="s">
        <v>87</v>
      </c>
      <c r="AW219" s="13" t="s">
        <v>36</v>
      </c>
      <c r="AX219" s="13" t="s">
        <v>19</v>
      </c>
      <c r="AY219" s="156" t="s">
        <v>159</v>
      </c>
    </row>
    <row r="220" spans="1:65" s="2" customFormat="1" ht="24" customHeight="1">
      <c r="A220" s="29"/>
      <c r="B220" s="141"/>
      <c r="C220" s="142" t="s">
        <v>272</v>
      </c>
      <c r="D220" s="142" t="s">
        <v>161</v>
      </c>
      <c r="E220" s="143" t="s">
        <v>296</v>
      </c>
      <c r="F220" s="144" t="s">
        <v>297</v>
      </c>
      <c r="G220" s="145" t="s">
        <v>110</v>
      </c>
      <c r="H220" s="146">
        <v>249</v>
      </c>
      <c r="I220" s="147"/>
      <c r="J220" s="147">
        <f>ROUND(I220*H220,2)</f>
        <v>0</v>
      </c>
      <c r="K220" s="144" t="s">
        <v>164</v>
      </c>
      <c r="L220" s="30"/>
      <c r="M220" s="148" t="s">
        <v>1</v>
      </c>
      <c r="N220" s="149" t="s">
        <v>45</v>
      </c>
      <c r="O220" s="150">
        <v>0.048</v>
      </c>
      <c r="P220" s="150">
        <f>O220*H220</f>
        <v>11.952</v>
      </c>
      <c r="Q220" s="150">
        <v>0</v>
      </c>
      <c r="R220" s="150">
        <f>Q220*H220</f>
        <v>0</v>
      </c>
      <c r="S220" s="150">
        <v>0</v>
      </c>
      <c r="T220" s="151">
        <f>S220*H220</f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52" t="s">
        <v>165</v>
      </c>
      <c r="AT220" s="152" t="s">
        <v>161</v>
      </c>
      <c r="AU220" s="152" t="s">
        <v>87</v>
      </c>
      <c r="AY220" s="17" t="s">
        <v>159</v>
      </c>
      <c r="BE220" s="153">
        <f>IF(N220="základní",J220,0)</f>
        <v>0</v>
      </c>
      <c r="BF220" s="153">
        <f>IF(N220="snížená",J220,0)</f>
        <v>0</v>
      </c>
      <c r="BG220" s="153">
        <f>IF(N220="zákl. přenesená",J220,0)</f>
        <v>0</v>
      </c>
      <c r="BH220" s="153">
        <f>IF(N220="sníž. přenesená",J220,0)</f>
        <v>0</v>
      </c>
      <c r="BI220" s="153">
        <f>IF(N220="nulová",J220,0)</f>
        <v>0</v>
      </c>
      <c r="BJ220" s="17" t="s">
        <v>19</v>
      </c>
      <c r="BK220" s="153">
        <f>ROUND(I220*H220,2)</f>
        <v>0</v>
      </c>
      <c r="BL220" s="17" t="s">
        <v>165</v>
      </c>
      <c r="BM220" s="152" t="s">
        <v>467</v>
      </c>
    </row>
    <row r="221" spans="2:51" s="13" customFormat="1" ht="12">
      <c r="B221" s="154"/>
      <c r="D221" s="155" t="s">
        <v>166</v>
      </c>
      <c r="E221" s="156" t="s">
        <v>1</v>
      </c>
      <c r="F221" s="157" t="s">
        <v>111</v>
      </c>
      <c r="H221" s="158">
        <v>249</v>
      </c>
      <c r="L221" s="154"/>
      <c r="M221" s="159"/>
      <c r="N221" s="160"/>
      <c r="O221" s="160"/>
      <c r="P221" s="160"/>
      <c r="Q221" s="160"/>
      <c r="R221" s="160"/>
      <c r="S221" s="160"/>
      <c r="T221" s="161"/>
      <c r="AT221" s="156" t="s">
        <v>166</v>
      </c>
      <c r="AU221" s="156" t="s">
        <v>87</v>
      </c>
      <c r="AV221" s="13" t="s">
        <v>87</v>
      </c>
      <c r="AW221" s="13" t="s">
        <v>36</v>
      </c>
      <c r="AX221" s="13" t="s">
        <v>19</v>
      </c>
      <c r="AY221" s="156" t="s">
        <v>159</v>
      </c>
    </row>
    <row r="222" spans="1:65" s="2" customFormat="1" ht="24" customHeight="1">
      <c r="A222" s="29"/>
      <c r="B222" s="141"/>
      <c r="C222" s="142" t="s">
        <v>276</v>
      </c>
      <c r="D222" s="142" t="s">
        <v>161</v>
      </c>
      <c r="E222" s="143" t="s">
        <v>299</v>
      </c>
      <c r="F222" s="144" t="s">
        <v>300</v>
      </c>
      <c r="G222" s="145" t="s">
        <v>110</v>
      </c>
      <c r="H222" s="146">
        <v>249</v>
      </c>
      <c r="I222" s="147"/>
      <c r="J222" s="147">
        <f>ROUND(I222*H222,2)</f>
        <v>0</v>
      </c>
      <c r="K222" s="144" t="s">
        <v>164</v>
      </c>
      <c r="L222" s="30"/>
      <c r="M222" s="148" t="s">
        <v>1</v>
      </c>
      <c r="N222" s="149" t="s">
        <v>45</v>
      </c>
      <c r="O222" s="150">
        <v>0.002</v>
      </c>
      <c r="P222" s="150">
        <f>O222*H222</f>
        <v>0.498</v>
      </c>
      <c r="Q222" s="150">
        <v>0.00061</v>
      </c>
      <c r="R222" s="150">
        <f>Q222*H222</f>
        <v>0.15189</v>
      </c>
      <c r="S222" s="150">
        <v>0</v>
      </c>
      <c r="T222" s="151">
        <f>S222*H222</f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52" t="s">
        <v>165</v>
      </c>
      <c r="AT222" s="152" t="s">
        <v>161</v>
      </c>
      <c r="AU222" s="152" t="s">
        <v>87</v>
      </c>
      <c r="AY222" s="17" t="s">
        <v>159</v>
      </c>
      <c r="BE222" s="153">
        <f>IF(N222="základní",J222,0)</f>
        <v>0</v>
      </c>
      <c r="BF222" s="153">
        <f>IF(N222="snížená",J222,0)</f>
        <v>0</v>
      </c>
      <c r="BG222" s="153">
        <f>IF(N222="zákl. přenesená",J222,0)</f>
        <v>0</v>
      </c>
      <c r="BH222" s="153">
        <f>IF(N222="sníž. přenesená",J222,0)</f>
        <v>0</v>
      </c>
      <c r="BI222" s="153">
        <f>IF(N222="nulová",J222,0)</f>
        <v>0</v>
      </c>
      <c r="BJ222" s="17" t="s">
        <v>19</v>
      </c>
      <c r="BK222" s="153">
        <f>ROUND(I222*H222,2)</f>
        <v>0</v>
      </c>
      <c r="BL222" s="17" t="s">
        <v>165</v>
      </c>
      <c r="BM222" s="152" t="s">
        <v>468</v>
      </c>
    </row>
    <row r="223" spans="2:51" s="13" customFormat="1" ht="12">
      <c r="B223" s="154"/>
      <c r="D223" s="155" t="s">
        <v>166</v>
      </c>
      <c r="E223" s="156" t="s">
        <v>1</v>
      </c>
      <c r="F223" s="157" t="s">
        <v>111</v>
      </c>
      <c r="H223" s="158">
        <v>249</v>
      </c>
      <c r="L223" s="154"/>
      <c r="M223" s="159"/>
      <c r="N223" s="160"/>
      <c r="O223" s="160"/>
      <c r="P223" s="160"/>
      <c r="Q223" s="160"/>
      <c r="R223" s="160"/>
      <c r="S223" s="160"/>
      <c r="T223" s="161"/>
      <c r="AT223" s="156" t="s">
        <v>166</v>
      </c>
      <c r="AU223" s="156" t="s">
        <v>87</v>
      </c>
      <c r="AV223" s="13" t="s">
        <v>87</v>
      </c>
      <c r="AW223" s="13" t="s">
        <v>36</v>
      </c>
      <c r="AX223" s="13" t="s">
        <v>19</v>
      </c>
      <c r="AY223" s="156" t="s">
        <v>159</v>
      </c>
    </row>
    <row r="224" spans="1:65" s="2" customFormat="1" ht="24" customHeight="1">
      <c r="A224" s="29"/>
      <c r="B224" s="141"/>
      <c r="C224" s="142" t="s">
        <v>282</v>
      </c>
      <c r="D224" s="142" t="s">
        <v>161</v>
      </c>
      <c r="E224" s="143" t="s">
        <v>302</v>
      </c>
      <c r="F224" s="144" t="s">
        <v>303</v>
      </c>
      <c r="G224" s="145" t="s">
        <v>110</v>
      </c>
      <c r="H224" s="146">
        <v>249</v>
      </c>
      <c r="I224" s="147"/>
      <c r="J224" s="147">
        <f>ROUND(I224*H224,2)</f>
        <v>0</v>
      </c>
      <c r="K224" s="144" t="s">
        <v>164</v>
      </c>
      <c r="L224" s="30"/>
      <c r="M224" s="148" t="s">
        <v>1</v>
      </c>
      <c r="N224" s="149" t="s">
        <v>45</v>
      </c>
      <c r="O224" s="150">
        <v>0.066</v>
      </c>
      <c r="P224" s="150">
        <f>O224*H224</f>
        <v>16.434</v>
      </c>
      <c r="Q224" s="150">
        <v>0</v>
      </c>
      <c r="R224" s="150">
        <f>Q224*H224</f>
        <v>0</v>
      </c>
      <c r="S224" s="150">
        <v>0</v>
      </c>
      <c r="T224" s="151">
        <f>S224*H224</f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52" t="s">
        <v>165</v>
      </c>
      <c r="AT224" s="152" t="s">
        <v>161</v>
      </c>
      <c r="AU224" s="152" t="s">
        <v>87</v>
      </c>
      <c r="AY224" s="17" t="s">
        <v>159</v>
      </c>
      <c r="BE224" s="153">
        <f>IF(N224="základní",J224,0)</f>
        <v>0</v>
      </c>
      <c r="BF224" s="153">
        <f>IF(N224="snížená",J224,0)</f>
        <v>0</v>
      </c>
      <c r="BG224" s="153">
        <f>IF(N224="zákl. přenesená",J224,0)</f>
        <v>0</v>
      </c>
      <c r="BH224" s="153">
        <f>IF(N224="sníž. přenesená",J224,0)</f>
        <v>0</v>
      </c>
      <c r="BI224" s="153">
        <f>IF(N224="nulová",J224,0)</f>
        <v>0</v>
      </c>
      <c r="BJ224" s="17" t="s">
        <v>19</v>
      </c>
      <c r="BK224" s="153">
        <f>ROUND(I224*H224,2)</f>
        <v>0</v>
      </c>
      <c r="BL224" s="17" t="s">
        <v>165</v>
      </c>
      <c r="BM224" s="152" t="s">
        <v>469</v>
      </c>
    </row>
    <row r="225" spans="2:51" s="13" customFormat="1" ht="12">
      <c r="B225" s="154"/>
      <c r="D225" s="155" t="s">
        <v>166</v>
      </c>
      <c r="E225" s="156" t="s">
        <v>1</v>
      </c>
      <c r="F225" s="157" t="s">
        <v>111</v>
      </c>
      <c r="H225" s="158">
        <v>249</v>
      </c>
      <c r="L225" s="154"/>
      <c r="M225" s="159"/>
      <c r="N225" s="160"/>
      <c r="O225" s="160"/>
      <c r="P225" s="160"/>
      <c r="Q225" s="160"/>
      <c r="R225" s="160"/>
      <c r="S225" s="160"/>
      <c r="T225" s="161"/>
      <c r="AT225" s="156" t="s">
        <v>166</v>
      </c>
      <c r="AU225" s="156" t="s">
        <v>87</v>
      </c>
      <c r="AV225" s="13" t="s">
        <v>87</v>
      </c>
      <c r="AW225" s="13" t="s">
        <v>36</v>
      </c>
      <c r="AX225" s="13" t="s">
        <v>19</v>
      </c>
      <c r="AY225" s="156" t="s">
        <v>159</v>
      </c>
    </row>
    <row r="226" spans="1:65" s="2" customFormat="1" ht="24" customHeight="1">
      <c r="A226" s="29"/>
      <c r="B226" s="141"/>
      <c r="C226" s="142" t="s">
        <v>286</v>
      </c>
      <c r="D226" s="142" t="s">
        <v>161</v>
      </c>
      <c r="E226" s="143" t="s">
        <v>305</v>
      </c>
      <c r="F226" s="144" t="s">
        <v>306</v>
      </c>
      <c r="G226" s="145" t="s">
        <v>110</v>
      </c>
      <c r="H226" s="146">
        <v>249</v>
      </c>
      <c r="I226" s="147"/>
      <c r="J226" s="147">
        <f>ROUND(I226*H226,2)</f>
        <v>0</v>
      </c>
      <c r="K226" s="144" t="s">
        <v>164</v>
      </c>
      <c r="L226" s="30"/>
      <c r="M226" s="148" t="s">
        <v>1</v>
      </c>
      <c r="N226" s="149" t="s">
        <v>45</v>
      </c>
      <c r="O226" s="150">
        <v>0.08</v>
      </c>
      <c r="P226" s="150">
        <f>O226*H226</f>
        <v>19.92</v>
      </c>
      <c r="Q226" s="150">
        <v>0</v>
      </c>
      <c r="R226" s="150">
        <f>Q226*H226</f>
        <v>0</v>
      </c>
      <c r="S226" s="150">
        <v>0</v>
      </c>
      <c r="T226" s="151">
        <f>S226*H226</f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52" t="s">
        <v>165</v>
      </c>
      <c r="AT226" s="152" t="s">
        <v>161</v>
      </c>
      <c r="AU226" s="152" t="s">
        <v>87</v>
      </c>
      <c r="AY226" s="17" t="s">
        <v>159</v>
      </c>
      <c r="BE226" s="153">
        <f>IF(N226="základní",J226,0)</f>
        <v>0</v>
      </c>
      <c r="BF226" s="153">
        <f>IF(N226="snížená",J226,0)</f>
        <v>0</v>
      </c>
      <c r="BG226" s="153">
        <f>IF(N226="zákl. přenesená",J226,0)</f>
        <v>0</v>
      </c>
      <c r="BH226" s="153">
        <f>IF(N226="sníž. přenesená",J226,0)</f>
        <v>0</v>
      </c>
      <c r="BI226" s="153">
        <f>IF(N226="nulová",J226,0)</f>
        <v>0</v>
      </c>
      <c r="BJ226" s="17" t="s">
        <v>19</v>
      </c>
      <c r="BK226" s="153">
        <f>ROUND(I226*H226,2)</f>
        <v>0</v>
      </c>
      <c r="BL226" s="17" t="s">
        <v>165</v>
      </c>
      <c r="BM226" s="152" t="s">
        <v>470</v>
      </c>
    </row>
    <row r="227" spans="2:51" s="13" customFormat="1" ht="12">
      <c r="B227" s="154"/>
      <c r="D227" s="155" t="s">
        <v>166</v>
      </c>
      <c r="E227" s="156" t="s">
        <v>1</v>
      </c>
      <c r="F227" s="157" t="s">
        <v>111</v>
      </c>
      <c r="H227" s="158">
        <v>249</v>
      </c>
      <c r="L227" s="154"/>
      <c r="M227" s="159"/>
      <c r="N227" s="160"/>
      <c r="O227" s="160"/>
      <c r="P227" s="160"/>
      <c r="Q227" s="160"/>
      <c r="R227" s="160"/>
      <c r="S227" s="160"/>
      <c r="T227" s="161"/>
      <c r="AT227" s="156" t="s">
        <v>166</v>
      </c>
      <c r="AU227" s="156" t="s">
        <v>87</v>
      </c>
      <c r="AV227" s="13" t="s">
        <v>87</v>
      </c>
      <c r="AW227" s="13" t="s">
        <v>36</v>
      </c>
      <c r="AX227" s="13" t="s">
        <v>19</v>
      </c>
      <c r="AY227" s="156" t="s">
        <v>159</v>
      </c>
    </row>
    <row r="228" spans="1:65" s="2" customFormat="1" ht="24" customHeight="1">
      <c r="A228" s="29"/>
      <c r="B228" s="141"/>
      <c r="C228" s="142" t="s">
        <v>290</v>
      </c>
      <c r="D228" s="142" t="s">
        <v>161</v>
      </c>
      <c r="E228" s="143" t="s">
        <v>471</v>
      </c>
      <c r="F228" s="144" t="s">
        <v>472</v>
      </c>
      <c r="G228" s="145" t="s">
        <v>110</v>
      </c>
      <c r="H228" s="146">
        <v>5</v>
      </c>
      <c r="I228" s="147"/>
      <c r="J228" s="147">
        <f>ROUND(I228*H228,2)</f>
        <v>0</v>
      </c>
      <c r="K228" s="144" t="s">
        <v>164</v>
      </c>
      <c r="L228" s="30"/>
      <c r="M228" s="148" t="s">
        <v>1</v>
      </c>
      <c r="N228" s="149" t="s">
        <v>45</v>
      </c>
      <c r="O228" s="150">
        <v>0.72</v>
      </c>
      <c r="P228" s="150">
        <f>O228*H228</f>
        <v>3.5999999999999996</v>
      </c>
      <c r="Q228" s="150">
        <v>0.08425</v>
      </c>
      <c r="R228" s="150">
        <f>Q228*H228</f>
        <v>0.42125</v>
      </c>
      <c r="S228" s="150">
        <v>0</v>
      </c>
      <c r="T228" s="151">
        <f>S228*H228</f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52" t="s">
        <v>165</v>
      </c>
      <c r="AT228" s="152" t="s">
        <v>161</v>
      </c>
      <c r="AU228" s="152" t="s">
        <v>87</v>
      </c>
      <c r="AY228" s="17" t="s">
        <v>159</v>
      </c>
      <c r="BE228" s="153">
        <f>IF(N228="základní",J228,0)</f>
        <v>0</v>
      </c>
      <c r="BF228" s="153">
        <f>IF(N228="snížená",J228,0)</f>
        <v>0</v>
      </c>
      <c r="BG228" s="153">
        <f>IF(N228="zákl. přenesená",J228,0)</f>
        <v>0</v>
      </c>
      <c r="BH228" s="153">
        <f>IF(N228="sníž. přenesená",J228,0)</f>
        <v>0</v>
      </c>
      <c r="BI228" s="153">
        <f>IF(N228="nulová",J228,0)</f>
        <v>0</v>
      </c>
      <c r="BJ228" s="17" t="s">
        <v>19</v>
      </c>
      <c r="BK228" s="153">
        <f>ROUND(I228*H228,2)</f>
        <v>0</v>
      </c>
      <c r="BL228" s="17" t="s">
        <v>165</v>
      </c>
      <c r="BM228" s="152" t="s">
        <v>473</v>
      </c>
    </row>
    <row r="229" spans="2:51" s="13" customFormat="1" ht="12">
      <c r="B229" s="154"/>
      <c r="D229" s="155" t="s">
        <v>166</v>
      </c>
      <c r="E229" s="156" t="s">
        <v>1</v>
      </c>
      <c r="F229" s="157" t="s">
        <v>410</v>
      </c>
      <c r="H229" s="158">
        <v>5</v>
      </c>
      <c r="L229" s="154"/>
      <c r="M229" s="159"/>
      <c r="N229" s="160"/>
      <c r="O229" s="160"/>
      <c r="P229" s="160"/>
      <c r="Q229" s="160"/>
      <c r="R229" s="160"/>
      <c r="S229" s="160"/>
      <c r="T229" s="161"/>
      <c r="AT229" s="156" t="s">
        <v>166</v>
      </c>
      <c r="AU229" s="156" t="s">
        <v>87</v>
      </c>
      <c r="AV229" s="13" t="s">
        <v>87</v>
      </c>
      <c r="AW229" s="13" t="s">
        <v>36</v>
      </c>
      <c r="AX229" s="13" t="s">
        <v>19</v>
      </c>
      <c r="AY229" s="156" t="s">
        <v>159</v>
      </c>
    </row>
    <row r="230" spans="1:65" s="2" customFormat="1" ht="16.5" customHeight="1">
      <c r="A230" s="29"/>
      <c r="B230" s="141"/>
      <c r="C230" s="169" t="s">
        <v>294</v>
      </c>
      <c r="D230" s="169" t="s">
        <v>235</v>
      </c>
      <c r="E230" s="170" t="s">
        <v>474</v>
      </c>
      <c r="F230" s="171" t="s">
        <v>475</v>
      </c>
      <c r="G230" s="172" t="s">
        <v>110</v>
      </c>
      <c r="H230" s="173">
        <v>5</v>
      </c>
      <c r="I230" s="174"/>
      <c r="J230" s="174">
        <f>ROUND(I230*H230,2)</f>
        <v>0</v>
      </c>
      <c r="K230" s="171" t="s">
        <v>164</v>
      </c>
      <c r="L230" s="175"/>
      <c r="M230" s="176" t="s">
        <v>1</v>
      </c>
      <c r="N230" s="177" t="s">
        <v>45</v>
      </c>
      <c r="O230" s="150">
        <v>0</v>
      </c>
      <c r="P230" s="150">
        <f>O230*H230</f>
        <v>0</v>
      </c>
      <c r="Q230" s="150">
        <v>0.14</v>
      </c>
      <c r="R230" s="150">
        <f>Q230*H230</f>
        <v>0.7000000000000001</v>
      </c>
      <c r="S230" s="150">
        <v>0</v>
      </c>
      <c r="T230" s="151">
        <f>S230*H230</f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52" t="s">
        <v>105</v>
      </c>
      <c r="AT230" s="152" t="s">
        <v>235</v>
      </c>
      <c r="AU230" s="152" t="s">
        <v>87</v>
      </c>
      <c r="AY230" s="17" t="s">
        <v>159</v>
      </c>
      <c r="BE230" s="153">
        <f>IF(N230="základní",J230,0)</f>
        <v>0</v>
      </c>
      <c r="BF230" s="153">
        <f>IF(N230="snížená",J230,0)</f>
        <v>0</v>
      </c>
      <c r="BG230" s="153">
        <f>IF(N230="zákl. přenesená",J230,0)</f>
        <v>0</v>
      </c>
      <c r="BH230" s="153">
        <f>IF(N230="sníž. přenesená",J230,0)</f>
        <v>0</v>
      </c>
      <c r="BI230" s="153">
        <f>IF(N230="nulová",J230,0)</f>
        <v>0</v>
      </c>
      <c r="BJ230" s="17" t="s">
        <v>19</v>
      </c>
      <c r="BK230" s="153">
        <f>ROUND(I230*H230,2)</f>
        <v>0</v>
      </c>
      <c r="BL230" s="17" t="s">
        <v>165</v>
      </c>
      <c r="BM230" s="152" t="s">
        <v>476</v>
      </c>
    </row>
    <row r="231" spans="1:47" s="2" customFormat="1" ht="19.5">
      <c r="A231" s="29"/>
      <c r="B231" s="30"/>
      <c r="C231" s="29"/>
      <c r="D231" s="155" t="s">
        <v>391</v>
      </c>
      <c r="E231" s="29"/>
      <c r="F231" s="184" t="s">
        <v>477</v>
      </c>
      <c r="G231" s="29"/>
      <c r="H231" s="29"/>
      <c r="I231" s="29"/>
      <c r="J231" s="29"/>
      <c r="K231" s="29"/>
      <c r="L231" s="30"/>
      <c r="M231" s="185"/>
      <c r="N231" s="186"/>
      <c r="O231" s="55"/>
      <c r="P231" s="55"/>
      <c r="Q231" s="55"/>
      <c r="R231" s="55"/>
      <c r="S231" s="55"/>
      <c r="T231" s="56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T231" s="17" t="s">
        <v>391</v>
      </c>
      <c r="AU231" s="17" t="s">
        <v>87</v>
      </c>
    </row>
    <row r="232" spans="2:51" s="13" customFormat="1" ht="12">
      <c r="B232" s="154"/>
      <c r="D232" s="155" t="s">
        <v>166</v>
      </c>
      <c r="E232" s="156" t="s">
        <v>1</v>
      </c>
      <c r="F232" s="157" t="s">
        <v>410</v>
      </c>
      <c r="H232" s="158">
        <v>5</v>
      </c>
      <c r="L232" s="154"/>
      <c r="M232" s="159"/>
      <c r="N232" s="160"/>
      <c r="O232" s="160"/>
      <c r="P232" s="160"/>
      <c r="Q232" s="160"/>
      <c r="R232" s="160"/>
      <c r="S232" s="160"/>
      <c r="T232" s="161"/>
      <c r="AT232" s="156" t="s">
        <v>166</v>
      </c>
      <c r="AU232" s="156" t="s">
        <v>87</v>
      </c>
      <c r="AV232" s="13" t="s">
        <v>87</v>
      </c>
      <c r="AW232" s="13" t="s">
        <v>36</v>
      </c>
      <c r="AX232" s="13" t="s">
        <v>19</v>
      </c>
      <c r="AY232" s="156" t="s">
        <v>159</v>
      </c>
    </row>
    <row r="233" spans="1:65" s="2" customFormat="1" ht="24" customHeight="1">
      <c r="A233" s="29"/>
      <c r="B233" s="141"/>
      <c r="C233" s="142" t="s">
        <v>295</v>
      </c>
      <c r="D233" s="142" t="s">
        <v>161</v>
      </c>
      <c r="E233" s="143" t="s">
        <v>308</v>
      </c>
      <c r="F233" s="144" t="s">
        <v>309</v>
      </c>
      <c r="G233" s="145" t="s">
        <v>110</v>
      </c>
      <c r="H233" s="146">
        <v>215</v>
      </c>
      <c r="I233" s="147"/>
      <c r="J233" s="147">
        <f>ROUND(I233*H233,2)</f>
        <v>0</v>
      </c>
      <c r="K233" s="144" t="s">
        <v>164</v>
      </c>
      <c r="L233" s="30"/>
      <c r="M233" s="148" t="s">
        <v>1</v>
      </c>
      <c r="N233" s="149" t="s">
        <v>45</v>
      </c>
      <c r="O233" s="150">
        <v>0.59</v>
      </c>
      <c r="P233" s="150">
        <f>O233*H233</f>
        <v>126.85</v>
      </c>
      <c r="Q233" s="150">
        <v>0.08565</v>
      </c>
      <c r="R233" s="150">
        <f>Q233*H233</f>
        <v>18.41475</v>
      </c>
      <c r="S233" s="150">
        <v>0</v>
      </c>
      <c r="T233" s="151">
        <f>S233*H233</f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52" t="s">
        <v>165</v>
      </c>
      <c r="AT233" s="152" t="s">
        <v>161</v>
      </c>
      <c r="AU233" s="152" t="s">
        <v>87</v>
      </c>
      <c r="AY233" s="17" t="s">
        <v>159</v>
      </c>
      <c r="BE233" s="153">
        <f>IF(N233="základní",J233,0)</f>
        <v>0</v>
      </c>
      <c r="BF233" s="153">
        <f>IF(N233="snížená",J233,0)</f>
        <v>0</v>
      </c>
      <c r="BG233" s="153">
        <f>IF(N233="zákl. přenesená",J233,0)</f>
        <v>0</v>
      </c>
      <c r="BH233" s="153">
        <f>IF(N233="sníž. přenesená",J233,0)</f>
        <v>0</v>
      </c>
      <c r="BI233" s="153">
        <f>IF(N233="nulová",J233,0)</f>
        <v>0</v>
      </c>
      <c r="BJ233" s="17" t="s">
        <v>19</v>
      </c>
      <c r="BK233" s="153">
        <f>ROUND(I233*H233,2)</f>
        <v>0</v>
      </c>
      <c r="BL233" s="17" t="s">
        <v>165</v>
      </c>
      <c r="BM233" s="152" t="s">
        <v>478</v>
      </c>
    </row>
    <row r="234" spans="2:51" s="13" customFormat="1" ht="12">
      <c r="B234" s="154"/>
      <c r="D234" s="155" t="s">
        <v>166</v>
      </c>
      <c r="E234" s="156" t="s">
        <v>1</v>
      </c>
      <c r="F234" s="157" t="s">
        <v>109</v>
      </c>
      <c r="H234" s="158">
        <v>215</v>
      </c>
      <c r="L234" s="154"/>
      <c r="M234" s="159"/>
      <c r="N234" s="160"/>
      <c r="O234" s="160"/>
      <c r="P234" s="160"/>
      <c r="Q234" s="160"/>
      <c r="R234" s="160"/>
      <c r="S234" s="160"/>
      <c r="T234" s="161"/>
      <c r="AT234" s="156" t="s">
        <v>166</v>
      </c>
      <c r="AU234" s="156" t="s">
        <v>87</v>
      </c>
      <c r="AV234" s="13" t="s">
        <v>87</v>
      </c>
      <c r="AW234" s="13" t="s">
        <v>36</v>
      </c>
      <c r="AX234" s="13" t="s">
        <v>19</v>
      </c>
      <c r="AY234" s="156" t="s">
        <v>159</v>
      </c>
    </row>
    <row r="235" spans="1:65" s="2" customFormat="1" ht="16.5" customHeight="1">
      <c r="A235" s="29"/>
      <c r="B235" s="141"/>
      <c r="C235" s="169" t="s">
        <v>298</v>
      </c>
      <c r="D235" s="169" t="s">
        <v>235</v>
      </c>
      <c r="E235" s="170" t="s">
        <v>311</v>
      </c>
      <c r="F235" s="171" t="s">
        <v>312</v>
      </c>
      <c r="G235" s="172" t="s">
        <v>110</v>
      </c>
      <c r="H235" s="173">
        <v>203.825</v>
      </c>
      <c r="I235" s="174"/>
      <c r="J235" s="174">
        <f>ROUND(I235*H235,2)</f>
        <v>0</v>
      </c>
      <c r="K235" s="171" t="s">
        <v>164</v>
      </c>
      <c r="L235" s="175"/>
      <c r="M235" s="176" t="s">
        <v>1</v>
      </c>
      <c r="N235" s="177" t="s">
        <v>45</v>
      </c>
      <c r="O235" s="150">
        <v>0</v>
      </c>
      <c r="P235" s="150">
        <f>O235*H235</f>
        <v>0</v>
      </c>
      <c r="Q235" s="150">
        <v>0.176</v>
      </c>
      <c r="R235" s="150">
        <f>Q235*H235</f>
        <v>35.8732</v>
      </c>
      <c r="S235" s="150">
        <v>0</v>
      </c>
      <c r="T235" s="151">
        <f>S235*H235</f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52" t="s">
        <v>105</v>
      </c>
      <c r="AT235" s="152" t="s">
        <v>235</v>
      </c>
      <c r="AU235" s="152" t="s">
        <v>87</v>
      </c>
      <c r="AY235" s="17" t="s">
        <v>159</v>
      </c>
      <c r="BE235" s="153">
        <f>IF(N235="základní",J235,0)</f>
        <v>0</v>
      </c>
      <c r="BF235" s="153">
        <f>IF(N235="snížená",J235,0)</f>
        <v>0</v>
      </c>
      <c r="BG235" s="153">
        <f>IF(N235="zákl. přenesená",J235,0)</f>
        <v>0</v>
      </c>
      <c r="BH235" s="153">
        <f>IF(N235="sníž. přenesená",J235,0)</f>
        <v>0</v>
      </c>
      <c r="BI235" s="153">
        <f>IF(N235="nulová",J235,0)</f>
        <v>0</v>
      </c>
      <c r="BJ235" s="17" t="s">
        <v>19</v>
      </c>
      <c r="BK235" s="153">
        <f>ROUND(I235*H235,2)</f>
        <v>0</v>
      </c>
      <c r="BL235" s="17" t="s">
        <v>165</v>
      </c>
      <c r="BM235" s="152" t="s">
        <v>479</v>
      </c>
    </row>
    <row r="236" spans="2:51" s="13" customFormat="1" ht="12">
      <c r="B236" s="154"/>
      <c r="D236" s="155" t="s">
        <v>166</v>
      </c>
      <c r="E236" s="156" t="s">
        <v>1</v>
      </c>
      <c r="F236" s="157" t="s">
        <v>480</v>
      </c>
      <c r="H236" s="158">
        <v>-14.4</v>
      </c>
      <c r="L236" s="154"/>
      <c r="M236" s="159"/>
      <c r="N236" s="160"/>
      <c r="O236" s="160"/>
      <c r="P236" s="160"/>
      <c r="Q236" s="160"/>
      <c r="R236" s="160"/>
      <c r="S236" s="160"/>
      <c r="T236" s="161"/>
      <c r="AT236" s="156" t="s">
        <v>166</v>
      </c>
      <c r="AU236" s="156" t="s">
        <v>87</v>
      </c>
      <c r="AV236" s="13" t="s">
        <v>87</v>
      </c>
      <c r="AW236" s="13" t="s">
        <v>36</v>
      </c>
      <c r="AX236" s="13" t="s">
        <v>80</v>
      </c>
      <c r="AY236" s="156" t="s">
        <v>159</v>
      </c>
    </row>
    <row r="237" spans="2:51" s="13" customFormat="1" ht="12">
      <c r="B237" s="154"/>
      <c r="D237" s="155" t="s">
        <v>166</v>
      </c>
      <c r="E237" s="156" t="s">
        <v>1</v>
      </c>
      <c r="F237" s="157" t="s">
        <v>313</v>
      </c>
      <c r="H237" s="158">
        <v>218.225</v>
      </c>
      <c r="L237" s="154"/>
      <c r="M237" s="159"/>
      <c r="N237" s="160"/>
      <c r="O237" s="160"/>
      <c r="P237" s="160"/>
      <c r="Q237" s="160"/>
      <c r="R237" s="160"/>
      <c r="S237" s="160"/>
      <c r="T237" s="161"/>
      <c r="AT237" s="156" t="s">
        <v>166</v>
      </c>
      <c r="AU237" s="156" t="s">
        <v>87</v>
      </c>
      <c r="AV237" s="13" t="s">
        <v>87</v>
      </c>
      <c r="AW237" s="13" t="s">
        <v>36</v>
      </c>
      <c r="AX237" s="13" t="s">
        <v>80</v>
      </c>
      <c r="AY237" s="156" t="s">
        <v>159</v>
      </c>
    </row>
    <row r="238" spans="2:51" s="14" customFormat="1" ht="12">
      <c r="B238" s="162"/>
      <c r="D238" s="155" t="s">
        <v>166</v>
      </c>
      <c r="E238" s="163" t="s">
        <v>1</v>
      </c>
      <c r="F238" s="164" t="s">
        <v>167</v>
      </c>
      <c r="H238" s="165">
        <v>203.825</v>
      </c>
      <c r="L238" s="162"/>
      <c r="M238" s="166"/>
      <c r="N238" s="167"/>
      <c r="O238" s="167"/>
      <c r="P238" s="167"/>
      <c r="Q238" s="167"/>
      <c r="R238" s="167"/>
      <c r="S238" s="167"/>
      <c r="T238" s="168"/>
      <c r="AT238" s="163" t="s">
        <v>166</v>
      </c>
      <c r="AU238" s="163" t="s">
        <v>87</v>
      </c>
      <c r="AV238" s="14" t="s">
        <v>165</v>
      </c>
      <c r="AW238" s="14" t="s">
        <v>36</v>
      </c>
      <c r="AX238" s="14" t="s">
        <v>19</v>
      </c>
      <c r="AY238" s="163" t="s">
        <v>159</v>
      </c>
    </row>
    <row r="239" spans="1:65" s="2" customFormat="1" ht="16.5" customHeight="1">
      <c r="A239" s="29"/>
      <c r="B239" s="141"/>
      <c r="C239" s="169" t="s">
        <v>301</v>
      </c>
      <c r="D239" s="169" t="s">
        <v>235</v>
      </c>
      <c r="E239" s="170" t="s">
        <v>315</v>
      </c>
      <c r="F239" s="171" t="s">
        <v>316</v>
      </c>
      <c r="G239" s="172" t="s">
        <v>110</v>
      </c>
      <c r="H239" s="173">
        <v>14.4</v>
      </c>
      <c r="I239" s="174"/>
      <c r="J239" s="174">
        <f>ROUND(I239*H239,2)</f>
        <v>0</v>
      </c>
      <c r="K239" s="171" t="s">
        <v>164</v>
      </c>
      <c r="L239" s="175"/>
      <c r="M239" s="176" t="s">
        <v>1</v>
      </c>
      <c r="N239" s="177" t="s">
        <v>45</v>
      </c>
      <c r="O239" s="150">
        <v>0</v>
      </c>
      <c r="P239" s="150">
        <f>O239*H239</f>
        <v>0</v>
      </c>
      <c r="Q239" s="150">
        <v>0.176</v>
      </c>
      <c r="R239" s="150">
        <f>Q239*H239</f>
        <v>2.5343999999999998</v>
      </c>
      <c r="S239" s="150">
        <v>0</v>
      </c>
      <c r="T239" s="151">
        <f>S239*H239</f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52" t="s">
        <v>105</v>
      </c>
      <c r="AT239" s="152" t="s">
        <v>235</v>
      </c>
      <c r="AU239" s="152" t="s">
        <v>87</v>
      </c>
      <c r="AY239" s="17" t="s">
        <v>159</v>
      </c>
      <c r="BE239" s="153">
        <f>IF(N239="základní",J239,0)</f>
        <v>0</v>
      </c>
      <c r="BF239" s="153">
        <f>IF(N239="snížená",J239,0)</f>
        <v>0</v>
      </c>
      <c r="BG239" s="153">
        <f>IF(N239="zákl. přenesená",J239,0)</f>
        <v>0</v>
      </c>
      <c r="BH239" s="153">
        <f>IF(N239="sníž. přenesená",J239,0)</f>
        <v>0</v>
      </c>
      <c r="BI239" s="153">
        <f>IF(N239="nulová",J239,0)</f>
        <v>0</v>
      </c>
      <c r="BJ239" s="17" t="s">
        <v>19</v>
      </c>
      <c r="BK239" s="153">
        <f>ROUND(I239*H239,2)</f>
        <v>0</v>
      </c>
      <c r="BL239" s="17" t="s">
        <v>165</v>
      </c>
      <c r="BM239" s="152" t="s">
        <v>481</v>
      </c>
    </row>
    <row r="240" spans="2:51" s="13" customFormat="1" ht="12">
      <c r="B240" s="154"/>
      <c r="D240" s="155" t="s">
        <v>166</v>
      </c>
      <c r="E240" s="156" t="s">
        <v>1</v>
      </c>
      <c r="F240" s="157" t="s">
        <v>482</v>
      </c>
      <c r="H240" s="158">
        <v>14.4</v>
      </c>
      <c r="L240" s="154"/>
      <c r="M240" s="159"/>
      <c r="N240" s="160"/>
      <c r="O240" s="160"/>
      <c r="P240" s="160"/>
      <c r="Q240" s="160"/>
      <c r="R240" s="160"/>
      <c r="S240" s="160"/>
      <c r="T240" s="161"/>
      <c r="AT240" s="156" t="s">
        <v>166</v>
      </c>
      <c r="AU240" s="156" t="s">
        <v>87</v>
      </c>
      <c r="AV240" s="13" t="s">
        <v>87</v>
      </c>
      <c r="AW240" s="13" t="s">
        <v>36</v>
      </c>
      <c r="AX240" s="13" t="s">
        <v>19</v>
      </c>
      <c r="AY240" s="156" t="s">
        <v>159</v>
      </c>
    </row>
    <row r="241" spans="1:65" s="2" customFormat="1" ht="36" customHeight="1">
      <c r="A241" s="29"/>
      <c r="B241" s="141"/>
      <c r="C241" s="142" t="s">
        <v>304</v>
      </c>
      <c r="D241" s="142" t="s">
        <v>161</v>
      </c>
      <c r="E241" s="143" t="s">
        <v>317</v>
      </c>
      <c r="F241" s="144" t="s">
        <v>318</v>
      </c>
      <c r="G241" s="145" t="s">
        <v>110</v>
      </c>
      <c r="H241" s="146">
        <v>14.4</v>
      </c>
      <c r="I241" s="147"/>
      <c r="J241" s="147">
        <f>ROUND(I241*H241,2)</f>
        <v>0</v>
      </c>
      <c r="K241" s="144" t="s">
        <v>279</v>
      </c>
      <c r="L241" s="30"/>
      <c r="M241" s="148" t="s">
        <v>1</v>
      </c>
      <c r="N241" s="149" t="s">
        <v>45</v>
      </c>
      <c r="O241" s="150">
        <v>0.06</v>
      </c>
      <c r="P241" s="150">
        <f>O241*H241</f>
        <v>0.864</v>
      </c>
      <c r="Q241" s="150">
        <v>0</v>
      </c>
      <c r="R241" s="150">
        <f>Q241*H241</f>
        <v>0</v>
      </c>
      <c r="S241" s="150">
        <v>0</v>
      </c>
      <c r="T241" s="151">
        <f>S241*H241</f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52" t="s">
        <v>165</v>
      </c>
      <c r="AT241" s="152" t="s">
        <v>161</v>
      </c>
      <c r="AU241" s="152" t="s">
        <v>87</v>
      </c>
      <c r="AY241" s="17" t="s">
        <v>159</v>
      </c>
      <c r="BE241" s="153">
        <f>IF(N241="základní",J241,0)</f>
        <v>0</v>
      </c>
      <c r="BF241" s="153">
        <f>IF(N241="snížená",J241,0)</f>
        <v>0</v>
      </c>
      <c r="BG241" s="153">
        <f>IF(N241="zákl. přenesená",J241,0)</f>
        <v>0</v>
      </c>
      <c r="BH241" s="153">
        <f>IF(N241="sníž. přenesená",J241,0)</f>
        <v>0</v>
      </c>
      <c r="BI241" s="153">
        <f>IF(N241="nulová",J241,0)</f>
        <v>0</v>
      </c>
      <c r="BJ241" s="17" t="s">
        <v>19</v>
      </c>
      <c r="BK241" s="153">
        <f>ROUND(I241*H241,2)</f>
        <v>0</v>
      </c>
      <c r="BL241" s="17" t="s">
        <v>165</v>
      </c>
      <c r="BM241" s="152" t="s">
        <v>483</v>
      </c>
    </row>
    <row r="242" spans="2:51" s="13" customFormat="1" ht="12">
      <c r="B242" s="154"/>
      <c r="D242" s="155" t="s">
        <v>166</v>
      </c>
      <c r="E242" s="156" t="s">
        <v>1</v>
      </c>
      <c r="F242" s="157" t="s">
        <v>484</v>
      </c>
      <c r="H242" s="158">
        <v>14.4</v>
      </c>
      <c r="L242" s="154"/>
      <c r="M242" s="159"/>
      <c r="N242" s="160"/>
      <c r="O242" s="160"/>
      <c r="P242" s="160"/>
      <c r="Q242" s="160"/>
      <c r="R242" s="160"/>
      <c r="S242" s="160"/>
      <c r="T242" s="161"/>
      <c r="AT242" s="156" t="s">
        <v>166</v>
      </c>
      <c r="AU242" s="156" t="s">
        <v>87</v>
      </c>
      <c r="AV242" s="13" t="s">
        <v>87</v>
      </c>
      <c r="AW242" s="13" t="s">
        <v>36</v>
      </c>
      <c r="AX242" s="13" t="s">
        <v>19</v>
      </c>
      <c r="AY242" s="156" t="s">
        <v>159</v>
      </c>
    </row>
    <row r="243" spans="2:63" s="12" customFormat="1" ht="22.9" customHeight="1">
      <c r="B243" s="129"/>
      <c r="D243" s="130" t="s">
        <v>79</v>
      </c>
      <c r="E243" s="139" t="s">
        <v>105</v>
      </c>
      <c r="F243" s="139" t="s">
        <v>319</v>
      </c>
      <c r="J243" s="140">
        <f>BK243</f>
        <v>0</v>
      </c>
      <c r="L243" s="129"/>
      <c r="M243" s="133"/>
      <c r="N243" s="134"/>
      <c r="O243" s="134"/>
      <c r="P243" s="135">
        <f>SUM(P244:P257)</f>
        <v>20.88784</v>
      </c>
      <c r="Q243" s="134"/>
      <c r="R243" s="135">
        <f>SUM(R244:R257)</f>
        <v>2.6757600000000004</v>
      </c>
      <c r="S243" s="134"/>
      <c r="T243" s="136">
        <f>SUM(T244:T257)</f>
        <v>0</v>
      </c>
      <c r="AR243" s="130" t="s">
        <v>19</v>
      </c>
      <c r="AT243" s="137" t="s">
        <v>79</v>
      </c>
      <c r="AU243" s="137" t="s">
        <v>19</v>
      </c>
      <c r="AY243" s="130" t="s">
        <v>159</v>
      </c>
      <c r="BK243" s="138">
        <f>SUM(BK244:BK257)</f>
        <v>0</v>
      </c>
    </row>
    <row r="244" spans="1:65" s="2" customFormat="1" ht="24" customHeight="1">
      <c r="A244" s="29"/>
      <c r="B244" s="141"/>
      <c r="C244" s="142" t="s">
        <v>307</v>
      </c>
      <c r="D244" s="142" t="s">
        <v>161</v>
      </c>
      <c r="E244" s="143" t="s">
        <v>321</v>
      </c>
      <c r="F244" s="144" t="s">
        <v>322</v>
      </c>
      <c r="G244" s="145" t="s">
        <v>100</v>
      </c>
      <c r="H244" s="146">
        <v>20</v>
      </c>
      <c r="I244" s="147"/>
      <c r="J244" s="147">
        <f>ROUND(I244*H244,2)</f>
        <v>0</v>
      </c>
      <c r="K244" s="144" t="s">
        <v>164</v>
      </c>
      <c r="L244" s="30"/>
      <c r="M244" s="148" t="s">
        <v>1</v>
      </c>
      <c r="N244" s="149" t="s">
        <v>45</v>
      </c>
      <c r="O244" s="150">
        <v>0.207</v>
      </c>
      <c r="P244" s="150">
        <f>O244*H244</f>
        <v>4.14</v>
      </c>
      <c r="Q244" s="150">
        <v>0.00177</v>
      </c>
      <c r="R244" s="150">
        <f>Q244*H244</f>
        <v>0.0354</v>
      </c>
      <c r="S244" s="150">
        <v>0</v>
      </c>
      <c r="T244" s="151">
        <f>S244*H244</f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52" t="s">
        <v>165</v>
      </c>
      <c r="AT244" s="152" t="s">
        <v>161</v>
      </c>
      <c r="AU244" s="152" t="s">
        <v>87</v>
      </c>
      <c r="AY244" s="17" t="s">
        <v>159</v>
      </c>
      <c r="BE244" s="153">
        <f>IF(N244="základní",J244,0)</f>
        <v>0</v>
      </c>
      <c r="BF244" s="153">
        <f>IF(N244="snížená",J244,0)</f>
        <v>0</v>
      </c>
      <c r="BG244" s="153">
        <f>IF(N244="zákl. přenesená",J244,0)</f>
        <v>0</v>
      </c>
      <c r="BH244" s="153">
        <f>IF(N244="sníž. přenesená",J244,0)</f>
        <v>0</v>
      </c>
      <c r="BI244" s="153">
        <f>IF(N244="nulová",J244,0)</f>
        <v>0</v>
      </c>
      <c r="BJ244" s="17" t="s">
        <v>19</v>
      </c>
      <c r="BK244" s="153">
        <f>ROUND(I244*H244,2)</f>
        <v>0</v>
      </c>
      <c r="BL244" s="17" t="s">
        <v>165</v>
      </c>
      <c r="BM244" s="152" t="s">
        <v>485</v>
      </c>
    </row>
    <row r="245" spans="2:51" s="13" customFormat="1" ht="12">
      <c r="B245" s="154"/>
      <c r="D245" s="155" t="s">
        <v>166</v>
      </c>
      <c r="E245" s="156" t="s">
        <v>1</v>
      </c>
      <c r="F245" s="157" t="s">
        <v>104</v>
      </c>
      <c r="H245" s="158">
        <v>20</v>
      </c>
      <c r="L245" s="154"/>
      <c r="M245" s="159"/>
      <c r="N245" s="160"/>
      <c r="O245" s="160"/>
      <c r="P245" s="160"/>
      <c r="Q245" s="160"/>
      <c r="R245" s="160"/>
      <c r="S245" s="160"/>
      <c r="T245" s="161"/>
      <c r="AT245" s="156" t="s">
        <v>166</v>
      </c>
      <c r="AU245" s="156" t="s">
        <v>87</v>
      </c>
      <c r="AV245" s="13" t="s">
        <v>87</v>
      </c>
      <c r="AW245" s="13" t="s">
        <v>36</v>
      </c>
      <c r="AX245" s="13" t="s">
        <v>19</v>
      </c>
      <c r="AY245" s="156" t="s">
        <v>159</v>
      </c>
    </row>
    <row r="246" spans="1:65" s="2" customFormat="1" ht="16.5" customHeight="1">
      <c r="A246" s="29"/>
      <c r="B246" s="141"/>
      <c r="C246" s="142" t="s">
        <v>310</v>
      </c>
      <c r="D246" s="142" t="s">
        <v>161</v>
      </c>
      <c r="E246" s="143" t="s">
        <v>325</v>
      </c>
      <c r="F246" s="144" t="s">
        <v>326</v>
      </c>
      <c r="G246" s="145" t="s">
        <v>100</v>
      </c>
      <c r="H246" s="146">
        <v>20</v>
      </c>
      <c r="I246" s="147"/>
      <c r="J246" s="147">
        <f>ROUND(I246*H246,2)</f>
        <v>0</v>
      </c>
      <c r="K246" s="144" t="s">
        <v>164</v>
      </c>
      <c r="L246" s="30"/>
      <c r="M246" s="148" t="s">
        <v>1</v>
      </c>
      <c r="N246" s="149" t="s">
        <v>45</v>
      </c>
      <c r="O246" s="150">
        <v>0.044</v>
      </c>
      <c r="P246" s="150">
        <f>O246*H246</f>
        <v>0.8799999999999999</v>
      </c>
      <c r="Q246" s="150">
        <v>0</v>
      </c>
      <c r="R246" s="150">
        <f>Q246*H246</f>
        <v>0</v>
      </c>
      <c r="S246" s="150">
        <v>0</v>
      </c>
      <c r="T246" s="151">
        <f>S246*H246</f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52" t="s">
        <v>165</v>
      </c>
      <c r="AT246" s="152" t="s">
        <v>161</v>
      </c>
      <c r="AU246" s="152" t="s">
        <v>87</v>
      </c>
      <c r="AY246" s="17" t="s">
        <v>159</v>
      </c>
      <c r="BE246" s="153">
        <f>IF(N246="základní",J246,0)</f>
        <v>0</v>
      </c>
      <c r="BF246" s="153">
        <f>IF(N246="snížená",J246,0)</f>
        <v>0</v>
      </c>
      <c r="BG246" s="153">
        <f>IF(N246="zákl. přenesená",J246,0)</f>
        <v>0</v>
      </c>
      <c r="BH246" s="153">
        <f>IF(N246="sníž. přenesená",J246,0)</f>
        <v>0</v>
      </c>
      <c r="BI246" s="153">
        <f>IF(N246="nulová",J246,0)</f>
        <v>0</v>
      </c>
      <c r="BJ246" s="17" t="s">
        <v>19</v>
      </c>
      <c r="BK246" s="153">
        <f>ROUND(I246*H246,2)</f>
        <v>0</v>
      </c>
      <c r="BL246" s="17" t="s">
        <v>165</v>
      </c>
      <c r="BM246" s="152" t="s">
        <v>486</v>
      </c>
    </row>
    <row r="247" spans="2:51" s="13" customFormat="1" ht="12">
      <c r="B247" s="154"/>
      <c r="D247" s="155" t="s">
        <v>166</v>
      </c>
      <c r="E247" s="156" t="s">
        <v>1</v>
      </c>
      <c r="F247" s="157" t="s">
        <v>104</v>
      </c>
      <c r="H247" s="158">
        <v>20</v>
      </c>
      <c r="L247" s="154"/>
      <c r="M247" s="159"/>
      <c r="N247" s="160"/>
      <c r="O247" s="160"/>
      <c r="P247" s="160"/>
      <c r="Q247" s="160"/>
      <c r="R247" s="160"/>
      <c r="S247" s="160"/>
      <c r="T247" s="161"/>
      <c r="AT247" s="156" t="s">
        <v>166</v>
      </c>
      <c r="AU247" s="156" t="s">
        <v>87</v>
      </c>
      <c r="AV247" s="13" t="s">
        <v>87</v>
      </c>
      <c r="AW247" s="13" t="s">
        <v>36</v>
      </c>
      <c r="AX247" s="13" t="s">
        <v>19</v>
      </c>
      <c r="AY247" s="156" t="s">
        <v>159</v>
      </c>
    </row>
    <row r="248" spans="1:65" s="2" customFormat="1" ht="24" customHeight="1">
      <c r="A248" s="29"/>
      <c r="B248" s="141"/>
      <c r="C248" s="142" t="s">
        <v>314</v>
      </c>
      <c r="D248" s="142" t="s">
        <v>161</v>
      </c>
      <c r="E248" s="143" t="s">
        <v>329</v>
      </c>
      <c r="F248" s="144" t="s">
        <v>330</v>
      </c>
      <c r="G248" s="145" t="s">
        <v>122</v>
      </c>
      <c r="H248" s="146">
        <v>3</v>
      </c>
      <c r="I248" s="147"/>
      <c r="J248" s="147">
        <f>ROUND(I248*H248,2)</f>
        <v>0</v>
      </c>
      <c r="K248" s="144" t="s">
        <v>164</v>
      </c>
      <c r="L248" s="30"/>
      <c r="M248" s="148" t="s">
        <v>1</v>
      </c>
      <c r="N248" s="149" t="s">
        <v>45</v>
      </c>
      <c r="O248" s="150">
        <v>1.314</v>
      </c>
      <c r="P248" s="150">
        <f>O248*H248</f>
        <v>3.942</v>
      </c>
      <c r="Q248" s="150">
        <v>0.00702</v>
      </c>
      <c r="R248" s="150">
        <f>Q248*H248</f>
        <v>0.021060000000000002</v>
      </c>
      <c r="S248" s="150">
        <v>0</v>
      </c>
      <c r="T248" s="151">
        <f>S248*H248</f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52" t="s">
        <v>165</v>
      </c>
      <c r="AT248" s="152" t="s">
        <v>161</v>
      </c>
      <c r="AU248" s="152" t="s">
        <v>87</v>
      </c>
      <c r="AY248" s="17" t="s">
        <v>159</v>
      </c>
      <c r="BE248" s="153">
        <f>IF(N248="základní",J248,0)</f>
        <v>0</v>
      </c>
      <c r="BF248" s="153">
        <f>IF(N248="snížená",J248,0)</f>
        <v>0</v>
      </c>
      <c r="BG248" s="153">
        <f>IF(N248="zákl. přenesená",J248,0)</f>
        <v>0</v>
      </c>
      <c r="BH248" s="153">
        <f>IF(N248="sníž. přenesená",J248,0)</f>
        <v>0</v>
      </c>
      <c r="BI248" s="153">
        <f>IF(N248="nulová",J248,0)</f>
        <v>0</v>
      </c>
      <c r="BJ248" s="17" t="s">
        <v>19</v>
      </c>
      <c r="BK248" s="153">
        <f>ROUND(I248*H248,2)</f>
        <v>0</v>
      </c>
      <c r="BL248" s="17" t="s">
        <v>165</v>
      </c>
      <c r="BM248" s="152" t="s">
        <v>487</v>
      </c>
    </row>
    <row r="249" spans="2:51" s="13" customFormat="1" ht="12">
      <c r="B249" s="154"/>
      <c r="D249" s="155" t="s">
        <v>166</v>
      </c>
      <c r="E249" s="156" t="s">
        <v>1</v>
      </c>
      <c r="F249" s="157" t="s">
        <v>123</v>
      </c>
      <c r="H249" s="158">
        <v>3</v>
      </c>
      <c r="L249" s="154"/>
      <c r="M249" s="159"/>
      <c r="N249" s="160"/>
      <c r="O249" s="160"/>
      <c r="P249" s="160"/>
      <c r="Q249" s="160"/>
      <c r="R249" s="160"/>
      <c r="S249" s="160"/>
      <c r="T249" s="161"/>
      <c r="AT249" s="156" t="s">
        <v>166</v>
      </c>
      <c r="AU249" s="156" t="s">
        <v>87</v>
      </c>
      <c r="AV249" s="13" t="s">
        <v>87</v>
      </c>
      <c r="AW249" s="13" t="s">
        <v>36</v>
      </c>
      <c r="AX249" s="13" t="s">
        <v>19</v>
      </c>
      <c r="AY249" s="156" t="s">
        <v>159</v>
      </c>
    </row>
    <row r="250" spans="1:65" s="2" customFormat="1" ht="24" customHeight="1">
      <c r="A250" s="29"/>
      <c r="B250" s="141"/>
      <c r="C250" s="169" t="s">
        <v>320</v>
      </c>
      <c r="D250" s="169" t="s">
        <v>235</v>
      </c>
      <c r="E250" s="170" t="s">
        <v>332</v>
      </c>
      <c r="F250" s="171" t="s">
        <v>333</v>
      </c>
      <c r="G250" s="172" t="s">
        <v>122</v>
      </c>
      <c r="H250" s="173">
        <v>3</v>
      </c>
      <c r="I250" s="174"/>
      <c r="J250" s="174">
        <f>ROUND(I250*H250,2)</f>
        <v>0</v>
      </c>
      <c r="K250" s="171" t="s">
        <v>164</v>
      </c>
      <c r="L250" s="175"/>
      <c r="M250" s="176" t="s">
        <v>1</v>
      </c>
      <c r="N250" s="177" t="s">
        <v>45</v>
      </c>
      <c r="O250" s="150">
        <v>0</v>
      </c>
      <c r="P250" s="150">
        <f>O250*H250</f>
        <v>0</v>
      </c>
      <c r="Q250" s="150">
        <v>0.0563</v>
      </c>
      <c r="R250" s="150">
        <f>Q250*H250</f>
        <v>0.1689</v>
      </c>
      <c r="S250" s="150">
        <v>0</v>
      </c>
      <c r="T250" s="151">
        <f>S250*H250</f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52" t="s">
        <v>105</v>
      </c>
      <c r="AT250" s="152" t="s">
        <v>235</v>
      </c>
      <c r="AU250" s="152" t="s">
        <v>87</v>
      </c>
      <c r="AY250" s="17" t="s">
        <v>159</v>
      </c>
      <c r="BE250" s="153">
        <f>IF(N250="základní",J250,0)</f>
        <v>0</v>
      </c>
      <c r="BF250" s="153">
        <f>IF(N250="snížená",J250,0)</f>
        <v>0</v>
      </c>
      <c r="BG250" s="153">
        <f>IF(N250="zákl. přenesená",J250,0)</f>
        <v>0</v>
      </c>
      <c r="BH250" s="153">
        <f>IF(N250="sníž. přenesená",J250,0)</f>
        <v>0</v>
      </c>
      <c r="BI250" s="153">
        <f>IF(N250="nulová",J250,0)</f>
        <v>0</v>
      </c>
      <c r="BJ250" s="17" t="s">
        <v>19</v>
      </c>
      <c r="BK250" s="153">
        <f>ROUND(I250*H250,2)</f>
        <v>0</v>
      </c>
      <c r="BL250" s="17" t="s">
        <v>165</v>
      </c>
      <c r="BM250" s="152" t="s">
        <v>488</v>
      </c>
    </row>
    <row r="251" spans="2:51" s="13" customFormat="1" ht="12">
      <c r="B251" s="154"/>
      <c r="D251" s="155" t="s">
        <v>166</v>
      </c>
      <c r="E251" s="156" t="s">
        <v>1</v>
      </c>
      <c r="F251" s="157" t="s">
        <v>123</v>
      </c>
      <c r="H251" s="158">
        <v>3</v>
      </c>
      <c r="L251" s="154"/>
      <c r="M251" s="159"/>
      <c r="N251" s="160"/>
      <c r="O251" s="160"/>
      <c r="P251" s="160"/>
      <c r="Q251" s="160"/>
      <c r="R251" s="160"/>
      <c r="S251" s="160"/>
      <c r="T251" s="161"/>
      <c r="AT251" s="156" t="s">
        <v>166</v>
      </c>
      <c r="AU251" s="156" t="s">
        <v>87</v>
      </c>
      <c r="AV251" s="13" t="s">
        <v>87</v>
      </c>
      <c r="AW251" s="13" t="s">
        <v>36</v>
      </c>
      <c r="AX251" s="13" t="s">
        <v>19</v>
      </c>
      <c r="AY251" s="156" t="s">
        <v>159</v>
      </c>
    </row>
    <row r="252" spans="1:65" s="2" customFormat="1" ht="24" customHeight="1">
      <c r="A252" s="29"/>
      <c r="B252" s="141"/>
      <c r="C252" s="169" t="s">
        <v>323</v>
      </c>
      <c r="D252" s="169" t="s">
        <v>235</v>
      </c>
      <c r="E252" s="170" t="s">
        <v>335</v>
      </c>
      <c r="F252" s="171" t="s">
        <v>336</v>
      </c>
      <c r="G252" s="172" t="s">
        <v>122</v>
      </c>
      <c r="H252" s="173">
        <v>3</v>
      </c>
      <c r="I252" s="174"/>
      <c r="J252" s="174">
        <f>ROUND(I252*H252,2)</f>
        <v>0</v>
      </c>
      <c r="K252" s="171" t="s">
        <v>164</v>
      </c>
      <c r="L252" s="175"/>
      <c r="M252" s="176" t="s">
        <v>1</v>
      </c>
      <c r="N252" s="177" t="s">
        <v>45</v>
      </c>
      <c r="O252" s="150">
        <v>0</v>
      </c>
      <c r="P252" s="150">
        <f>O252*H252</f>
        <v>0</v>
      </c>
      <c r="Q252" s="150">
        <v>0.396</v>
      </c>
      <c r="R252" s="150">
        <f>Q252*H252</f>
        <v>1.1880000000000002</v>
      </c>
      <c r="S252" s="150">
        <v>0</v>
      </c>
      <c r="T252" s="151">
        <f>S252*H252</f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52" t="s">
        <v>105</v>
      </c>
      <c r="AT252" s="152" t="s">
        <v>235</v>
      </c>
      <c r="AU252" s="152" t="s">
        <v>87</v>
      </c>
      <c r="AY252" s="17" t="s">
        <v>159</v>
      </c>
      <c r="BE252" s="153">
        <f>IF(N252="základní",J252,0)</f>
        <v>0</v>
      </c>
      <c r="BF252" s="153">
        <f>IF(N252="snížená",J252,0)</f>
        <v>0</v>
      </c>
      <c r="BG252" s="153">
        <f>IF(N252="zákl. přenesená",J252,0)</f>
        <v>0</v>
      </c>
      <c r="BH252" s="153">
        <f>IF(N252="sníž. přenesená",J252,0)</f>
        <v>0</v>
      </c>
      <c r="BI252" s="153">
        <f>IF(N252="nulová",J252,0)</f>
        <v>0</v>
      </c>
      <c r="BJ252" s="17" t="s">
        <v>19</v>
      </c>
      <c r="BK252" s="153">
        <f>ROUND(I252*H252,2)</f>
        <v>0</v>
      </c>
      <c r="BL252" s="17" t="s">
        <v>165</v>
      </c>
      <c r="BM252" s="152" t="s">
        <v>489</v>
      </c>
    </row>
    <row r="253" spans="2:51" s="13" customFormat="1" ht="12">
      <c r="B253" s="154"/>
      <c r="D253" s="155" t="s">
        <v>166</v>
      </c>
      <c r="E253" s="156" t="s">
        <v>1</v>
      </c>
      <c r="F253" s="157" t="s">
        <v>123</v>
      </c>
      <c r="H253" s="158">
        <v>3</v>
      </c>
      <c r="L253" s="154"/>
      <c r="M253" s="159"/>
      <c r="N253" s="160"/>
      <c r="O253" s="160"/>
      <c r="P253" s="160"/>
      <c r="Q253" s="160"/>
      <c r="R253" s="160"/>
      <c r="S253" s="160"/>
      <c r="T253" s="161"/>
      <c r="AT253" s="156" t="s">
        <v>166</v>
      </c>
      <c r="AU253" s="156" t="s">
        <v>87</v>
      </c>
      <c r="AV253" s="13" t="s">
        <v>87</v>
      </c>
      <c r="AW253" s="13" t="s">
        <v>36</v>
      </c>
      <c r="AX253" s="13" t="s">
        <v>19</v>
      </c>
      <c r="AY253" s="156" t="s">
        <v>159</v>
      </c>
    </row>
    <row r="254" spans="1:65" s="2" customFormat="1" ht="24" customHeight="1">
      <c r="A254" s="29"/>
      <c r="B254" s="141"/>
      <c r="C254" s="142" t="s">
        <v>324</v>
      </c>
      <c r="D254" s="142" t="s">
        <v>161</v>
      </c>
      <c r="E254" s="143" t="s">
        <v>338</v>
      </c>
      <c r="F254" s="144" t="s">
        <v>339</v>
      </c>
      <c r="G254" s="145" t="s">
        <v>122</v>
      </c>
      <c r="H254" s="146">
        <v>3</v>
      </c>
      <c r="I254" s="147"/>
      <c r="J254" s="147">
        <f>ROUND(I254*H254,2)</f>
        <v>0</v>
      </c>
      <c r="K254" s="144" t="s">
        <v>164</v>
      </c>
      <c r="L254" s="30"/>
      <c r="M254" s="148" t="s">
        <v>1</v>
      </c>
      <c r="N254" s="149" t="s">
        <v>45</v>
      </c>
      <c r="O254" s="150">
        <v>3.817</v>
      </c>
      <c r="P254" s="150">
        <f>O254*H254</f>
        <v>11.451</v>
      </c>
      <c r="Q254" s="150">
        <v>0.4208</v>
      </c>
      <c r="R254" s="150">
        <f>Q254*H254</f>
        <v>1.2624</v>
      </c>
      <c r="S254" s="150">
        <v>0</v>
      </c>
      <c r="T254" s="151">
        <f>S254*H254</f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52" t="s">
        <v>165</v>
      </c>
      <c r="AT254" s="152" t="s">
        <v>161</v>
      </c>
      <c r="AU254" s="152" t="s">
        <v>87</v>
      </c>
      <c r="AY254" s="17" t="s">
        <v>159</v>
      </c>
      <c r="BE254" s="153">
        <f>IF(N254="základní",J254,0)</f>
        <v>0</v>
      </c>
      <c r="BF254" s="153">
        <f>IF(N254="snížená",J254,0)</f>
        <v>0</v>
      </c>
      <c r="BG254" s="153">
        <f>IF(N254="zákl. přenesená",J254,0)</f>
        <v>0</v>
      </c>
      <c r="BH254" s="153">
        <f>IF(N254="sníž. přenesená",J254,0)</f>
        <v>0</v>
      </c>
      <c r="BI254" s="153">
        <f>IF(N254="nulová",J254,0)</f>
        <v>0</v>
      </c>
      <c r="BJ254" s="17" t="s">
        <v>19</v>
      </c>
      <c r="BK254" s="153">
        <f>ROUND(I254*H254,2)</f>
        <v>0</v>
      </c>
      <c r="BL254" s="17" t="s">
        <v>165</v>
      </c>
      <c r="BM254" s="152" t="s">
        <v>490</v>
      </c>
    </row>
    <row r="255" spans="2:51" s="13" customFormat="1" ht="12">
      <c r="B255" s="154"/>
      <c r="D255" s="155" t="s">
        <v>166</v>
      </c>
      <c r="E255" s="156" t="s">
        <v>1</v>
      </c>
      <c r="F255" s="157" t="s">
        <v>123</v>
      </c>
      <c r="H255" s="158">
        <v>3</v>
      </c>
      <c r="L255" s="154"/>
      <c r="M255" s="159"/>
      <c r="N255" s="160"/>
      <c r="O255" s="160"/>
      <c r="P255" s="160"/>
      <c r="Q255" s="160"/>
      <c r="R255" s="160"/>
      <c r="S255" s="160"/>
      <c r="T255" s="161"/>
      <c r="AT255" s="156" t="s">
        <v>166</v>
      </c>
      <c r="AU255" s="156" t="s">
        <v>87</v>
      </c>
      <c r="AV255" s="13" t="s">
        <v>87</v>
      </c>
      <c r="AW255" s="13" t="s">
        <v>36</v>
      </c>
      <c r="AX255" s="13" t="s">
        <v>19</v>
      </c>
      <c r="AY255" s="156" t="s">
        <v>159</v>
      </c>
    </row>
    <row r="256" spans="1:65" s="2" customFormat="1" ht="24" customHeight="1">
      <c r="A256" s="29"/>
      <c r="B256" s="141"/>
      <c r="C256" s="142" t="s">
        <v>327</v>
      </c>
      <c r="D256" s="142" t="s">
        <v>161</v>
      </c>
      <c r="E256" s="143" t="s">
        <v>341</v>
      </c>
      <c r="F256" s="144" t="s">
        <v>342</v>
      </c>
      <c r="G256" s="145" t="s">
        <v>114</v>
      </c>
      <c r="H256" s="146">
        <v>0.36</v>
      </c>
      <c r="I256" s="147"/>
      <c r="J256" s="147">
        <f>ROUND(I256*H256,2)</f>
        <v>0</v>
      </c>
      <c r="K256" s="144" t="s">
        <v>164</v>
      </c>
      <c r="L256" s="30"/>
      <c r="M256" s="148" t="s">
        <v>1</v>
      </c>
      <c r="N256" s="149" t="s">
        <v>45</v>
      </c>
      <c r="O256" s="150">
        <v>1.319</v>
      </c>
      <c r="P256" s="150">
        <f>O256*H256</f>
        <v>0.47484</v>
      </c>
      <c r="Q256" s="150">
        <v>0</v>
      </c>
      <c r="R256" s="150">
        <f>Q256*H256</f>
        <v>0</v>
      </c>
      <c r="S256" s="150">
        <v>0</v>
      </c>
      <c r="T256" s="151">
        <f>S256*H256</f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52" t="s">
        <v>165</v>
      </c>
      <c r="AT256" s="152" t="s">
        <v>161</v>
      </c>
      <c r="AU256" s="152" t="s">
        <v>87</v>
      </c>
      <c r="AY256" s="17" t="s">
        <v>159</v>
      </c>
      <c r="BE256" s="153">
        <f>IF(N256="základní",J256,0)</f>
        <v>0</v>
      </c>
      <c r="BF256" s="153">
        <f>IF(N256="snížená",J256,0)</f>
        <v>0</v>
      </c>
      <c r="BG256" s="153">
        <f>IF(N256="zákl. přenesená",J256,0)</f>
        <v>0</v>
      </c>
      <c r="BH256" s="153">
        <f>IF(N256="sníž. přenesená",J256,0)</f>
        <v>0</v>
      </c>
      <c r="BI256" s="153">
        <f>IF(N256="nulová",J256,0)</f>
        <v>0</v>
      </c>
      <c r="BJ256" s="17" t="s">
        <v>19</v>
      </c>
      <c r="BK256" s="153">
        <f>ROUND(I256*H256,2)</f>
        <v>0</v>
      </c>
      <c r="BL256" s="17" t="s">
        <v>165</v>
      </c>
      <c r="BM256" s="152" t="s">
        <v>491</v>
      </c>
    </row>
    <row r="257" spans="2:51" s="13" customFormat="1" ht="12">
      <c r="B257" s="154"/>
      <c r="D257" s="155" t="s">
        <v>166</v>
      </c>
      <c r="E257" s="156" t="s">
        <v>1</v>
      </c>
      <c r="F257" s="157" t="s">
        <v>343</v>
      </c>
      <c r="H257" s="158">
        <v>0.36</v>
      </c>
      <c r="L257" s="154"/>
      <c r="M257" s="159"/>
      <c r="N257" s="160"/>
      <c r="O257" s="160"/>
      <c r="P257" s="160"/>
      <c r="Q257" s="160"/>
      <c r="R257" s="160"/>
      <c r="S257" s="160"/>
      <c r="T257" s="161"/>
      <c r="AT257" s="156" t="s">
        <v>166</v>
      </c>
      <c r="AU257" s="156" t="s">
        <v>87</v>
      </c>
      <c r="AV257" s="13" t="s">
        <v>87</v>
      </c>
      <c r="AW257" s="13" t="s">
        <v>36</v>
      </c>
      <c r="AX257" s="13" t="s">
        <v>19</v>
      </c>
      <c r="AY257" s="156" t="s">
        <v>159</v>
      </c>
    </row>
    <row r="258" spans="2:63" s="12" customFormat="1" ht="22.9" customHeight="1">
      <c r="B258" s="129"/>
      <c r="D258" s="130" t="s">
        <v>79</v>
      </c>
      <c r="E258" s="139" t="s">
        <v>175</v>
      </c>
      <c r="F258" s="139" t="s">
        <v>344</v>
      </c>
      <c r="J258" s="140">
        <f>BK258</f>
        <v>0</v>
      </c>
      <c r="L258" s="129"/>
      <c r="M258" s="133"/>
      <c r="N258" s="134"/>
      <c r="O258" s="134"/>
      <c r="P258" s="135">
        <f>SUM(P259:P272)</f>
        <v>52.20044</v>
      </c>
      <c r="Q258" s="134"/>
      <c r="R258" s="135">
        <f>SUM(R259:R272)</f>
        <v>48.2317088</v>
      </c>
      <c r="S258" s="134"/>
      <c r="T258" s="136">
        <f>SUM(T259:T272)</f>
        <v>0</v>
      </c>
      <c r="AR258" s="130" t="s">
        <v>19</v>
      </c>
      <c r="AT258" s="137" t="s">
        <v>79</v>
      </c>
      <c r="AU258" s="137" t="s">
        <v>19</v>
      </c>
      <c r="AY258" s="130" t="s">
        <v>159</v>
      </c>
      <c r="BK258" s="138">
        <f>SUM(BK259:BK272)</f>
        <v>0</v>
      </c>
    </row>
    <row r="259" spans="1:65" s="2" customFormat="1" ht="24" customHeight="1">
      <c r="A259" s="29"/>
      <c r="B259" s="141"/>
      <c r="C259" s="142" t="s">
        <v>328</v>
      </c>
      <c r="D259" s="142" t="s">
        <v>161</v>
      </c>
      <c r="E259" s="143" t="s">
        <v>346</v>
      </c>
      <c r="F259" s="144" t="s">
        <v>347</v>
      </c>
      <c r="G259" s="145" t="s">
        <v>122</v>
      </c>
      <c r="H259" s="146">
        <v>4</v>
      </c>
      <c r="I259" s="147"/>
      <c r="J259" s="147">
        <f aca="true" t="shared" si="0" ref="J259:J267">ROUND(I259*H259,2)</f>
        <v>0</v>
      </c>
      <c r="K259" s="144" t="s">
        <v>164</v>
      </c>
      <c r="L259" s="30"/>
      <c r="M259" s="148" t="s">
        <v>1</v>
      </c>
      <c r="N259" s="149" t="s">
        <v>45</v>
      </c>
      <c r="O259" s="150">
        <v>0.2</v>
      </c>
      <c r="P259" s="150">
        <f aca="true" t="shared" si="1" ref="P259:P267">O259*H259</f>
        <v>0.8</v>
      </c>
      <c r="Q259" s="150">
        <v>0.0007</v>
      </c>
      <c r="R259" s="150">
        <f aca="true" t="shared" si="2" ref="R259:R267">Q259*H259</f>
        <v>0.0028</v>
      </c>
      <c r="S259" s="150">
        <v>0</v>
      </c>
      <c r="T259" s="151">
        <f aca="true" t="shared" si="3" ref="T259:T267">S259*H259</f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52" t="s">
        <v>165</v>
      </c>
      <c r="AT259" s="152" t="s">
        <v>161</v>
      </c>
      <c r="AU259" s="152" t="s">
        <v>87</v>
      </c>
      <c r="AY259" s="17" t="s">
        <v>159</v>
      </c>
      <c r="BE259" s="153">
        <f aca="true" t="shared" si="4" ref="BE259:BE267">IF(N259="základní",J259,0)</f>
        <v>0</v>
      </c>
      <c r="BF259" s="153">
        <f aca="true" t="shared" si="5" ref="BF259:BF267">IF(N259="snížená",J259,0)</f>
        <v>0</v>
      </c>
      <c r="BG259" s="153">
        <f aca="true" t="shared" si="6" ref="BG259:BG267">IF(N259="zákl. přenesená",J259,0)</f>
        <v>0</v>
      </c>
      <c r="BH259" s="153">
        <f aca="true" t="shared" si="7" ref="BH259:BH267">IF(N259="sníž. přenesená",J259,0)</f>
        <v>0</v>
      </c>
      <c r="BI259" s="153">
        <f aca="true" t="shared" si="8" ref="BI259:BI267">IF(N259="nulová",J259,0)</f>
        <v>0</v>
      </c>
      <c r="BJ259" s="17" t="s">
        <v>19</v>
      </c>
      <c r="BK259" s="153">
        <f aca="true" t="shared" si="9" ref="BK259:BK267">ROUND(I259*H259,2)</f>
        <v>0</v>
      </c>
      <c r="BL259" s="17" t="s">
        <v>165</v>
      </c>
      <c r="BM259" s="152" t="s">
        <v>492</v>
      </c>
    </row>
    <row r="260" spans="1:65" s="2" customFormat="1" ht="16.5" customHeight="1">
      <c r="A260" s="29"/>
      <c r="B260" s="141"/>
      <c r="C260" s="169" t="s">
        <v>331</v>
      </c>
      <c r="D260" s="169" t="s">
        <v>235</v>
      </c>
      <c r="E260" s="170" t="s">
        <v>349</v>
      </c>
      <c r="F260" s="171" t="s">
        <v>350</v>
      </c>
      <c r="G260" s="172" t="s">
        <v>122</v>
      </c>
      <c r="H260" s="173">
        <v>3</v>
      </c>
      <c r="I260" s="174"/>
      <c r="J260" s="174">
        <f t="shared" si="0"/>
        <v>0</v>
      </c>
      <c r="K260" s="171" t="s">
        <v>164</v>
      </c>
      <c r="L260" s="175"/>
      <c r="M260" s="176" t="s">
        <v>1</v>
      </c>
      <c r="N260" s="177" t="s">
        <v>45</v>
      </c>
      <c r="O260" s="150">
        <v>0</v>
      </c>
      <c r="P260" s="150">
        <f t="shared" si="1"/>
        <v>0</v>
      </c>
      <c r="Q260" s="150">
        <v>0.0065</v>
      </c>
      <c r="R260" s="150">
        <f t="shared" si="2"/>
        <v>0.0195</v>
      </c>
      <c r="S260" s="150">
        <v>0</v>
      </c>
      <c r="T260" s="151">
        <f t="shared" si="3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52" t="s">
        <v>105</v>
      </c>
      <c r="AT260" s="152" t="s">
        <v>235</v>
      </c>
      <c r="AU260" s="152" t="s">
        <v>87</v>
      </c>
      <c r="AY260" s="17" t="s">
        <v>159</v>
      </c>
      <c r="BE260" s="153">
        <f t="shared" si="4"/>
        <v>0</v>
      </c>
      <c r="BF260" s="153">
        <f t="shared" si="5"/>
        <v>0</v>
      </c>
      <c r="BG260" s="153">
        <f t="shared" si="6"/>
        <v>0</v>
      </c>
      <c r="BH260" s="153">
        <f t="shared" si="7"/>
        <v>0</v>
      </c>
      <c r="BI260" s="153">
        <f t="shared" si="8"/>
        <v>0</v>
      </c>
      <c r="BJ260" s="17" t="s">
        <v>19</v>
      </c>
      <c r="BK260" s="153">
        <f t="shared" si="9"/>
        <v>0</v>
      </c>
      <c r="BL260" s="17" t="s">
        <v>165</v>
      </c>
      <c r="BM260" s="152" t="s">
        <v>493</v>
      </c>
    </row>
    <row r="261" spans="1:65" s="2" customFormat="1" ht="16.5" customHeight="1">
      <c r="A261" s="29"/>
      <c r="B261" s="141"/>
      <c r="C261" s="169" t="s">
        <v>334</v>
      </c>
      <c r="D261" s="169" t="s">
        <v>235</v>
      </c>
      <c r="E261" s="170" t="s">
        <v>352</v>
      </c>
      <c r="F261" s="171" t="s">
        <v>353</v>
      </c>
      <c r="G261" s="172" t="s">
        <v>122</v>
      </c>
      <c r="H261" s="173">
        <v>4</v>
      </c>
      <c r="I261" s="174"/>
      <c r="J261" s="174">
        <f t="shared" si="0"/>
        <v>0</v>
      </c>
      <c r="K261" s="171" t="s">
        <v>164</v>
      </c>
      <c r="L261" s="175"/>
      <c r="M261" s="176" t="s">
        <v>1</v>
      </c>
      <c r="N261" s="177" t="s">
        <v>45</v>
      </c>
      <c r="O261" s="150">
        <v>0</v>
      </c>
      <c r="P261" s="150">
        <f t="shared" si="1"/>
        <v>0</v>
      </c>
      <c r="Q261" s="150">
        <v>0.0004</v>
      </c>
      <c r="R261" s="150">
        <f t="shared" si="2"/>
        <v>0.0016</v>
      </c>
      <c r="S261" s="150">
        <v>0</v>
      </c>
      <c r="T261" s="151">
        <f t="shared" si="3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52" t="s">
        <v>105</v>
      </c>
      <c r="AT261" s="152" t="s">
        <v>235</v>
      </c>
      <c r="AU261" s="152" t="s">
        <v>87</v>
      </c>
      <c r="AY261" s="17" t="s">
        <v>159</v>
      </c>
      <c r="BE261" s="153">
        <f t="shared" si="4"/>
        <v>0</v>
      </c>
      <c r="BF261" s="153">
        <f t="shared" si="5"/>
        <v>0</v>
      </c>
      <c r="BG261" s="153">
        <f t="shared" si="6"/>
        <v>0</v>
      </c>
      <c r="BH261" s="153">
        <f t="shared" si="7"/>
        <v>0</v>
      </c>
      <c r="BI261" s="153">
        <f t="shared" si="8"/>
        <v>0</v>
      </c>
      <c r="BJ261" s="17" t="s">
        <v>19</v>
      </c>
      <c r="BK261" s="153">
        <f t="shared" si="9"/>
        <v>0</v>
      </c>
      <c r="BL261" s="17" t="s">
        <v>165</v>
      </c>
      <c r="BM261" s="152" t="s">
        <v>494</v>
      </c>
    </row>
    <row r="262" spans="1:65" s="2" customFormat="1" ht="16.5" customHeight="1">
      <c r="A262" s="29"/>
      <c r="B262" s="141"/>
      <c r="C262" s="169" t="s">
        <v>337</v>
      </c>
      <c r="D262" s="169" t="s">
        <v>235</v>
      </c>
      <c r="E262" s="170" t="s">
        <v>355</v>
      </c>
      <c r="F262" s="171" t="s">
        <v>356</v>
      </c>
      <c r="G262" s="172" t="s">
        <v>122</v>
      </c>
      <c r="H262" s="173">
        <v>3</v>
      </c>
      <c r="I262" s="174"/>
      <c r="J262" s="174">
        <f t="shared" si="0"/>
        <v>0</v>
      </c>
      <c r="K262" s="171" t="s">
        <v>164</v>
      </c>
      <c r="L262" s="175"/>
      <c r="M262" s="176" t="s">
        <v>1</v>
      </c>
      <c r="N262" s="177" t="s">
        <v>45</v>
      </c>
      <c r="O262" s="150">
        <v>0</v>
      </c>
      <c r="P262" s="150">
        <f t="shared" si="1"/>
        <v>0</v>
      </c>
      <c r="Q262" s="150">
        <v>0.00015</v>
      </c>
      <c r="R262" s="150">
        <f t="shared" si="2"/>
        <v>0.00045</v>
      </c>
      <c r="S262" s="150">
        <v>0</v>
      </c>
      <c r="T262" s="151">
        <f t="shared" si="3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52" t="s">
        <v>105</v>
      </c>
      <c r="AT262" s="152" t="s">
        <v>235</v>
      </c>
      <c r="AU262" s="152" t="s">
        <v>87</v>
      </c>
      <c r="AY262" s="17" t="s">
        <v>159</v>
      </c>
      <c r="BE262" s="153">
        <f t="shared" si="4"/>
        <v>0</v>
      </c>
      <c r="BF262" s="153">
        <f t="shared" si="5"/>
        <v>0</v>
      </c>
      <c r="BG262" s="153">
        <f t="shared" si="6"/>
        <v>0</v>
      </c>
      <c r="BH262" s="153">
        <f t="shared" si="7"/>
        <v>0</v>
      </c>
      <c r="BI262" s="153">
        <f t="shared" si="8"/>
        <v>0</v>
      </c>
      <c r="BJ262" s="17" t="s">
        <v>19</v>
      </c>
      <c r="BK262" s="153">
        <f t="shared" si="9"/>
        <v>0</v>
      </c>
      <c r="BL262" s="17" t="s">
        <v>165</v>
      </c>
      <c r="BM262" s="152" t="s">
        <v>495</v>
      </c>
    </row>
    <row r="263" spans="1:65" s="2" customFormat="1" ht="16.5" customHeight="1">
      <c r="A263" s="29"/>
      <c r="B263" s="141"/>
      <c r="C263" s="169" t="s">
        <v>340</v>
      </c>
      <c r="D263" s="169" t="s">
        <v>235</v>
      </c>
      <c r="E263" s="170" t="s">
        <v>358</v>
      </c>
      <c r="F263" s="171" t="s">
        <v>359</v>
      </c>
      <c r="G263" s="172" t="s">
        <v>122</v>
      </c>
      <c r="H263" s="173">
        <v>1</v>
      </c>
      <c r="I263" s="174"/>
      <c r="J263" s="174">
        <f t="shared" si="0"/>
        <v>0</v>
      </c>
      <c r="K263" s="171" t="s">
        <v>164</v>
      </c>
      <c r="L263" s="175"/>
      <c r="M263" s="176" t="s">
        <v>1</v>
      </c>
      <c r="N263" s="177" t="s">
        <v>45</v>
      </c>
      <c r="O263" s="150">
        <v>0</v>
      </c>
      <c r="P263" s="150">
        <f t="shared" si="1"/>
        <v>0</v>
      </c>
      <c r="Q263" s="150">
        <v>0.0014</v>
      </c>
      <c r="R263" s="150">
        <f t="shared" si="2"/>
        <v>0.0014</v>
      </c>
      <c r="S263" s="150">
        <v>0</v>
      </c>
      <c r="T263" s="151">
        <f t="shared" si="3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52" t="s">
        <v>105</v>
      </c>
      <c r="AT263" s="152" t="s">
        <v>235</v>
      </c>
      <c r="AU263" s="152" t="s">
        <v>87</v>
      </c>
      <c r="AY263" s="17" t="s">
        <v>159</v>
      </c>
      <c r="BE263" s="153">
        <f t="shared" si="4"/>
        <v>0</v>
      </c>
      <c r="BF263" s="153">
        <f t="shared" si="5"/>
        <v>0</v>
      </c>
      <c r="BG263" s="153">
        <f t="shared" si="6"/>
        <v>0</v>
      </c>
      <c r="BH263" s="153">
        <f t="shared" si="7"/>
        <v>0</v>
      </c>
      <c r="BI263" s="153">
        <f t="shared" si="8"/>
        <v>0</v>
      </c>
      <c r="BJ263" s="17" t="s">
        <v>19</v>
      </c>
      <c r="BK263" s="153">
        <f t="shared" si="9"/>
        <v>0</v>
      </c>
      <c r="BL263" s="17" t="s">
        <v>165</v>
      </c>
      <c r="BM263" s="152" t="s">
        <v>496</v>
      </c>
    </row>
    <row r="264" spans="1:65" s="2" customFormat="1" ht="16.5" customHeight="1">
      <c r="A264" s="29"/>
      <c r="B264" s="141"/>
      <c r="C264" s="169" t="s">
        <v>345</v>
      </c>
      <c r="D264" s="169" t="s">
        <v>235</v>
      </c>
      <c r="E264" s="170" t="s">
        <v>361</v>
      </c>
      <c r="F264" s="171" t="s">
        <v>362</v>
      </c>
      <c r="G264" s="172" t="s">
        <v>122</v>
      </c>
      <c r="H264" s="173">
        <v>1</v>
      </c>
      <c r="I264" s="174"/>
      <c r="J264" s="174">
        <f t="shared" si="0"/>
        <v>0</v>
      </c>
      <c r="K264" s="171" t="s">
        <v>164</v>
      </c>
      <c r="L264" s="175"/>
      <c r="M264" s="176" t="s">
        <v>1</v>
      </c>
      <c r="N264" s="177" t="s">
        <v>45</v>
      </c>
      <c r="O264" s="150">
        <v>0</v>
      </c>
      <c r="P264" s="150">
        <f t="shared" si="1"/>
        <v>0</v>
      </c>
      <c r="Q264" s="150">
        <v>0.003</v>
      </c>
      <c r="R264" s="150">
        <f t="shared" si="2"/>
        <v>0.003</v>
      </c>
      <c r="S264" s="150">
        <v>0</v>
      </c>
      <c r="T264" s="151">
        <f t="shared" si="3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52" t="s">
        <v>105</v>
      </c>
      <c r="AT264" s="152" t="s">
        <v>235</v>
      </c>
      <c r="AU264" s="152" t="s">
        <v>87</v>
      </c>
      <c r="AY264" s="17" t="s">
        <v>159</v>
      </c>
      <c r="BE264" s="153">
        <f t="shared" si="4"/>
        <v>0</v>
      </c>
      <c r="BF264" s="153">
        <f t="shared" si="5"/>
        <v>0</v>
      </c>
      <c r="BG264" s="153">
        <f t="shared" si="6"/>
        <v>0</v>
      </c>
      <c r="BH264" s="153">
        <f t="shared" si="7"/>
        <v>0</v>
      </c>
      <c r="BI264" s="153">
        <f t="shared" si="8"/>
        <v>0</v>
      </c>
      <c r="BJ264" s="17" t="s">
        <v>19</v>
      </c>
      <c r="BK264" s="153">
        <f t="shared" si="9"/>
        <v>0</v>
      </c>
      <c r="BL264" s="17" t="s">
        <v>165</v>
      </c>
      <c r="BM264" s="152" t="s">
        <v>497</v>
      </c>
    </row>
    <row r="265" spans="1:65" s="2" customFormat="1" ht="16.5" customHeight="1">
      <c r="A265" s="29"/>
      <c r="B265" s="141"/>
      <c r="C265" s="169" t="s">
        <v>348</v>
      </c>
      <c r="D265" s="169" t="s">
        <v>235</v>
      </c>
      <c r="E265" s="170" t="s">
        <v>364</v>
      </c>
      <c r="F265" s="171" t="s">
        <v>365</v>
      </c>
      <c r="G265" s="172" t="s">
        <v>122</v>
      </c>
      <c r="H265" s="173">
        <v>1</v>
      </c>
      <c r="I265" s="174"/>
      <c r="J265" s="174">
        <f t="shared" si="0"/>
        <v>0</v>
      </c>
      <c r="K265" s="171" t="s">
        <v>164</v>
      </c>
      <c r="L265" s="175"/>
      <c r="M265" s="176" t="s">
        <v>1</v>
      </c>
      <c r="N265" s="177" t="s">
        <v>45</v>
      </c>
      <c r="O265" s="150">
        <v>0</v>
      </c>
      <c r="P265" s="150">
        <f t="shared" si="1"/>
        <v>0</v>
      </c>
      <c r="Q265" s="150">
        <v>0.003</v>
      </c>
      <c r="R265" s="150">
        <f t="shared" si="2"/>
        <v>0.003</v>
      </c>
      <c r="S265" s="150">
        <v>0</v>
      </c>
      <c r="T265" s="151">
        <f t="shared" si="3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52" t="s">
        <v>105</v>
      </c>
      <c r="AT265" s="152" t="s">
        <v>235</v>
      </c>
      <c r="AU265" s="152" t="s">
        <v>87</v>
      </c>
      <c r="AY265" s="17" t="s">
        <v>159</v>
      </c>
      <c r="BE265" s="153">
        <f t="shared" si="4"/>
        <v>0</v>
      </c>
      <c r="BF265" s="153">
        <f t="shared" si="5"/>
        <v>0</v>
      </c>
      <c r="BG265" s="153">
        <f t="shared" si="6"/>
        <v>0</v>
      </c>
      <c r="BH265" s="153">
        <f t="shared" si="7"/>
        <v>0</v>
      </c>
      <c r="BI265" s="153">
        <f t="shared" si="8"/>
        <v>0</v>
      </c>
      <c r="BJ265" s="17" t="s">
        <v>19</v>
      </c>
      <c r="BK265" s="153">
        <f t="shared" si="9"/>
        <v>0</v>
      </c>
      <c r="BL265" s="17" t="s">
        <v>165</v>
      </c>
      <c r="BM265" s="152" t="s">
        <v>498</v>
      </c>
    </row>
    <row r="266" spans="1:65" s="2" customFormat="1" ht="24" customHeight="1">
      <c r="A266" s="29"/>
      <c r="B266" s="141"/>
      <c r="C266" s="169" t="s">
        <v>351</v>
      </c>
      <c r="D266" s="169" t="s">
        <v>235</v>
      </c>
      <c r="E266" s="170" t="s">
        <v>367</v>
      </c>
      <c r="F266" s="171" t="s">
        <v>368</v>
      </c>
      <c r="G266" s="172" t="s">
        <v>122</v>
      </c>
      <c r="H266" s="173">
        <v>1</v>
      </c>
      <c r="I266" s="174"/>
      <c r="J266" s="174">
        <f t="shared" si="0"/>
        <v>0</v>
      </c>
      <c r="K266" s="171" t="s">
        <v>164</v>
      </c>
      <c r="L266" s="175"/>
      <c r="M266" s="176" t="s">
        <v>1</v>
      </c>
      <c r="N266" s="177" t="s">
        <v>45</v>
      </c>
      <c r="O266" s="150">
        <v>0</v>
      </c>
      <c r="P266" s="150">
        <f t="shared" si="1"/>
        <v>0</v>
      </c>
      <c r="Q266" s="150">
        <v>0.0021</v>
      </c>
      <c r="R266" s="150">
        <f t="shared" si="2"/>
        <v>0.0021</v>
      </c>
      <c r="S266" s="150">
        <v>0</v>
      </c>
      <c r="T266" s="151">
        <f t="shared" si="3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52" t="s">
        <v>105</v>
      </c>
      <c r="AT266" s="152" t="s">
        <v>235</v>
      </c>
      <c r="AU266" s="152" t="s">
        <v>87</v>
      </c>
      <c r="AY266" s="17" t="s">
        <v>159</v>
      </c>
      <c r="BE266" s="153">
        <f t="shared" si="4"/>
        <v>0</v>
      </c>
      <c r="BF266" s="153">
        <f t="shared" si="5"/>
        <v>0</v>
      </c>
      <c r="BG266" s="153">
        <f t="shared" si="6"/>
        <v>0</v>
      </c>
      <c r="BH266" s="153">
        <f t="shared" si="7"/>
        <v>0</v>
      </c>
      <c r="BI266" s="153">
        <f t="shared" si="8"/>
        <v>0</v>
      </c>
      <c r="BJ266" s="17" t="s">
        <v>19</v>
      </c>
      <c r="BK266" s="153">
        <f t="shared" si="9"/>
        <v>0</v>
      </c>
      <c r="BL266" s="17" t="s">
        <v>165</v>
      </c>
      <c r="BM266" s="152" t="s">
        <v>499</v>
      </c>
    </row>
    <row r="267" spans="1:65" s="2" customFormat="1" ht="24" customHeight="1">
      <c r="A267" s="29"/>
      <c r="B267" s="141"/>
      <c r="C267" s="142" t="s">
        <v>354</v>
      </c>
      <c r="D267" s="142" t="s">
        <v>161</v>
      </c>
      <c r="E267" s="143" t="s">
        <v>374</v>
      </c>
      <c r="F267" s="144" t="s">
        <v>375</v>
      </c>
      <c r="G267" s="145" t="s">
        <v>100</v>
      </c>
      <c r="H267" s="146">
        <v>182</v>
      </c>
      <c r="I267" s="147"/>
      <c r="J267" s="147">
        <f t="shared" si="0"/>
        <v>0</v>
      </c>
      <c r="K267" s="144" t="s">
        <v>164</v>
      </c>
      <c r="L267" s="30"/>
      <c r="M267" s="148" t="s">
        <v>1</v>
      </c>
      <c r="N267" s="149" t="s">
        <v>45</v>
      </c>
      <c r="O267" s="150">
        <v>0.268</v>
      </c>
      <c r="P267" s="150">
        <f t="shared" si="1"/>
        <v>48.776</v>
      </c>
      <c r="Q267" s="150">
        <v>0.1554</v>
      </c>
      <c r="R267" s="150">
        <f t="shared" si="2"/>
        <v>28.2828</v>
      </c>
      <c r="S267" s="150">
        <v>0</v>
      </c>
      <c r="T267" s="151">
        <f t="shared" si="3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52" t="s">
        <v>165</v>
      </c>
      <c r="AT267" s="152" t="s">
        <v>161</v>
      </c>
      <c r="AU267" s="152" t="s">
        <v>87</v>
      </c>
      <c r="AY267" s="17" t="s">
        <v>159</v>
      </c>
      <c r="BE267" s="153">
        <f t="shared" si="4"/>
        <v>0</v>
      </c>
      <c r="BF267" s="153">
        <f t="shared" si="5"/>
        <v>0</v>
      </c>
      <c r="BG267" s="153">
        <f t="shared" si="6"/>
        <v>0</v>
      </c>
      <c r="BH267" s="153">
        <f t="shared" si="7"/>
        <v>0</v>
      </c>
      <c r="BI267" s="153">
        <f t="shared" si="8"/>
        <v>0</v>
      </c>
      <c r="BJ267" s="17" t="s">
        <v>19</v>
      </c>
      <c r="BK267" s="153">
        <f t="shared" si="9"/>
        <v>0</v>
      </c>
      <c r="BL267" s="17" t="s">
        <v>165</v>
      </c>
      <c r="BM267" s="152" t="s">
        <v>500</v>
      </c>
    </row>
    <row r="268" spans="2:51" s="13" customFormat="1" ht="12">
      <c r="B268" s="154"/>
      <c r="D268" s="155" t="s">
        <v>166</v>
      </c>
      <c r="E268" s="156" t="s">
        <v>1</v>
      </c>
      <c r="F268" s="157" t="s">
        <v>103</v>
      </c>
      <c r="H268" s="158">
        <v>182</v>
      </c>
      <c r="L268" s="154"/>
      <c r="M268" s="159"/>
      <c r="N268" s="160"/>
      <c r="O268" s="160"/>
      <c r="P268" s="160"/>
      <c r="Q268" s="160"/>
      <c r="R268" s="160"/>
      <c r="S268" s="160"/>
      <c r="T268" s="161"/>
      <c r="AT268" s="156" t="s">
        <v>166</v>
      </c>
      <c r="AU268" s="156" t="s">
        <v>87</v>
      </c>
      <c r="AV268" s="13" t="s">
        <v>87</v>
      </c>
      <c r="AW268" s="13" t="s">
        <v>36</v>
      </c>
      <c r="AX268" s="13" t="s">
        <v>19</v>
      </c>
      <c r="AY268" s="156" t="s">
        <v>159</v>
      </c>
    </row>
    <row r="269" spans="1:65" s="2" customFormat="1" ht="16.5" customHeight="1">
      <c r="A269" s="29"/>
      <c r="B269" s="141"/>
      <c r="C269" s="169" t="s">
        <v>357</v>
      </c>
      <c r="D269" s="169" t="s">
        <v>235</v>
      </c>
      <c r="E269" s="170" t="s">
        <v>376</v>
      </c>
      <c r="F269" s="171" t="s">
        <v>377</v>
      </c>
      <c r="G269" s="172" t="s">
        <v>122</v>
      </c>
      <c r="H269" s="173">
        <v>183.82</v>
      </c>
      <c r="I269" s="174"/>
      <c r="J269" s="174">
        <f>ROUND(I269*H269,2)</f>
        <v>0</v>
      </c>
      <c r="K269" s="171" t="s">
        <v>164</v>
      </c>
      <c r="L269" s="175"/>
      <c r="M269" s="176" t="s">
        <v>1</v>
      </c>
      <c r="N269" s="177" t="s">
        <v>45</v>
      </c>
      <c r="O269" s="150">
        <v>0</v>
      </c>
      <c r="P269" s="150">
        <f>O269*H269</f>
        <v>0</v>
      </c>
      <c r="Q269" s="150">
        <v>0.086</v>
      </c>
      <c r="R269" s="150">
        <f>Q269*H269</f>
        <v>15.808519999999998</v>
      </c>
      <c r="S269" s="150">
        <v>0</v>
      </c>
      <c r="T269" s="151">
        <f>S269*H269</f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52" t="s">
        <v>105</v>
      </c>
      <c r="AT269" s="152" t="s">
        <v>235</v>
      </c>
      <c r="AU269" s="152" t="s">
        <v>87</v>
      </c>
      <c r="AY269" s="17" t="s">
        <v>159</v>
      </c>
      <c r="BE269" s="153">
        <f>IF(N269="základní",J269,0)</f>
        <v>0</v>
      </c>
      <c r="BF269" s="153">
        <f>IF(N269="snížená",J269,0)</f>
        <v>0</v>
      </c>
      <c r="BG269" s="153">
        <f>IF(N269="zákl. přenesená",J269,0)</f>
        <v>0</v>
      </c>
      <c r="BH269" s="153">
        <f>IF(N269="sníž. přenesená",J269,0)</f>
        <v>0</v>
      </c>
      <c r="BI269" s="153">
        <f>IF(N269="nulová",J269,0)</f>
        <v>0</v>
      </c>
      <c r="BJ269" s="17" t="s">
        <v>19</v>
      </c>
      <c r="BK269" s="153">
        <f>ROUND(I269*H269,2)</f>
        <v>0</v>
      </c>
      <c r="BL269" s="17" t="s">
        <v>165</v>
      </c>
      <c r="BM269" s="152" t="s">
        <v>501</v>
      </c>
    </row>
    <row r="270" spans="2:51" s="13" customFormat="1" ht="12">
      <c r="B270" s="154"/>
      <c r="D270" s="155" t="s">
        <v>166</v>
      </c>
      <c r="E270" s="156" t="s">
        <v>1</v>
      </c>
      <c r="F270" s="157" t="s">
        <v>378</v>
      </c>
      <c r="H270" s="158">
        <v>183.82</v>
      </c>
      <c r="L270" s="154"/>
      <c r="M270" s="159"/>
      <c r="N270" s="160"/>
      <c r="O270" s="160"/>
      <c r="P270" s="160"/>
      <c r="Q270" s="160"/>
      <c r="R270" s="160"/>
      <c r="S270" s="160"/>
      <c r="T270" s="161"/>
      <c r="AT270" s="156" t="s">
        <v>166</v>
      </c>
      <c r="AU270" s="156" t="s">
        <v>87</v>
      </c>
      <c r="AV270" s="13" t="s">
        <v>87</v>
      </c>
      <c r="AW270" s="13" t="s">
        <v>36</v>
      </c>
      <c r="AX270" s="13" t="s">
        <v>19</v>
      </c>
      <c r="AY270" s="156" t="s">
        <v>159</v>
      </c>
    </row>
    <row r="271" spans="1:65" s="2" customFormat="1" ht="24" customHeight="1">
      <c r="A271" s="29"/>
      <c r="B271" s="141"/>
      <c r="C271" s="142" t="s">
        <v>360</v>
      </c>
      <c r="D271" s="142" t="s">
        <v>161</v>
      </c>
      <c r="E271" s="143" t="s">
        <v>379</v>
      </c>
      <c r="F271" s="144" t="s">
        <v>380</v>
      </c>
      <c r="G271" s="145" t="s">
        <v>114</v>
      </c>
      <c r="H271" s="146">
        <v>1.82</v>
      </c>
      <c r="I271" s="147"/>
      <c r="J271" s="147">
        <f>ROUND(I271*H271,2)</f>
        <v>0</v>
      </c>
      <c r="K271" s="144" t="s">
        <v>164</v>
      </c>
      <c r="L271" s="30"/>
      <c r="M271" s="148" t="s">
        <v>1</v>
      </c>
      <c r="N271" s="149" t="s">
        <v>45</v>
      </c>
      <c r="O271" s="150">
        <v>1.442</v>
      </c>
      <c r="P271" s="150">
        <f>O271*H271</f>
        <v>2.62444</v>
      </c>
      <c r="Q271" s="150">
        <v>2.25634</v>
      </c>
      <c r="R271" s="150">
        <f>Q271*H271</f>
        <v>4.1065388</v>
      </c>
      <c r="S271" s="150">
        <v>0</v>
      </c>
      <c r="T271" s="151">
        <f>S271*H271</f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52" t="s">
        <v>165</v>
      </c>
      <c r="AT271" s="152" t="s">
        <v>161</v>
      </c>
      <c r="AU271" s="152" t="s">
        <v>87</v>
      </c>
      <c r="AY271" s="17" t="s">
        <v>159</v>
      </c>
      <c r="BE271" s="153">
        <f>IF(N271="základní",J271,0)</f>
        <v>0</v>
      </c>
      <c r="BF271" s="153">
        <f>IF(N271="snížená",J271,0)</f>
        <v>0</v>
      </c>
      <c r="BG271" s="153">
        <f>IF(N271="zákl. přenesená",J271,0)</f>
        <v>0</v>
      </c>
      <c r="BH271" s="153">
        <f>IF(N271="sníž. přenesená",J271,0)</f>
        <v>0</v>
      </c>
      <c r="BI271" s="153">
        <f>IF(N271="nulová",J271,0)</f>
        <v>0</v>
      </c>
      <c r="BJ271" s="17" t="s">
        <v>19</v>
      </c>
      <c r="BK271" s="153">
        <f>ROUND(I271*H271,2)</f>
        <v>0</v>
      </c>
      <c r="BL271" s="17" t="s">
        <v>165</v>
      </c>
      <c r="BM271" s="152" t="s">
        <v>502</v>
      </c>
    </row>
    <row r="272" spans="2:51" s="13" customFormat="1" ht="12">
      <c r="B272" s="154"/>
      <c r="D272" s="155" t="s">
        <v>166</v>
      </c>
      <c r="E272" s="156" t="s">
        <v>1</v>
      </c>
      <c r="F272" s="157" t="s">
        <v>503</v>
      </c>
      <c r="H272" s="158">
        <v>1.82</v>
      </c>
      <c r="L272" s="154"/>
      <c r="M272" s="159"/>
      <c r="N272" s="160"/>
      <c r="O272" s="160"/>
      <c r="P272" s="160"/>
      <c r="Q272" s="160"/>
      <c r="R272" s="160"/>
      <c r="S272" s="160"/>
      <c r="T272" s="161"/>
      <c r="AT272" s="156" t="s">
        <v>166</v>
      </c>
      <c r="AU272" s="156" t="s">
        <v>87</v>
      </c>
      <c r="AV272" s="13" t="s">
        <v>87</v>
      </c>
      <c r="AW272" s="13" t="s">
        <v>36</v>
      </c>
      <c r="AX272" s="13" t="s">
        <v>19</v>
      </c>
      <c r="AY272" s="156" t="s">
        <v>159</v>
      </c>
    </row>
    <row r="273" spans="2:63" s="12" customFormat="1" ht="22.9" customHeight="1">
      <c r="B273" s="129"/>
      <c r="D273" s="130" t="s">
        <v>79</v>
      </c>
      <c r="E273" s="139" t="s">
        <v>381</v>
      </c>
      <c r="F273" s="139" t="s">
        <v>382</v>
      </c>
      <c r="J273" s="140">
        <f>BK273</f>
        <v>0</v>
      </c>
      <c r="L273" s="129"/>
      <c r="M273" s="133"/>
      <c r="N273" s="134"/>
      <c r="O273" s="134"/>
      <c r="P273" s="135">
        <f>P274</f>
        <v>66.212851</v>
      </c>
      <c r="Q273" s="134"/>
      <c r="R273" s="135">
        <f>R274</f>
        <v>0</v>
      </c>
      <c r="S273" s="134"/>
      <c r="T273" s="136">
        <f>T274</f>
        <v>0</v>
      </c>
      <c r="AR273" s="130" t="s">
        <v>19</v>
      </c>
      <c r="AT273" s="137" t="s">
        <v>79</v>
      </c>
      <c r="AU273" s="137" t="s">
        <v>19</v>
      </c>
      <c r="AY273" s="130" t="s">
        <v>159</v>
      </c>
      <c r="BK273" s="138">
        <f>BK274</f>
        <v>0</v>
      </c>
    </row>
    <row r="274" spans="1:65" s="2" customFormat="1" ht="24" customHeight="1">
      <c r="A274" s="29"/>
      <c r="B274" s="141"/>
      <c r="C274" s="142" t="s">
        <v>363</v>
      </c>
      <c r="D274" s="142" t="s">
        <v>161</v>
      </c>
      <c r="E274" s="143" t="s">
        <v>504</v>
      </c>
      <c r="F274" s="144" t="s">
        <v>505</v>
      </c>
      <c r="G274" s="145" t="s">
        <v>98</v>
      </c>
      <c r="H274" s="146">
        <v>166.783</v>
      </c>
      <c r="I274" s="147"/>
      <c r="J274" s="147">
        <f>ROUND(I274*H274,2)</f>
        <v>0</v>
      </c>
      <c r="K274" s="144" t="s">
        <v>279</v>
      </c>
      <c r="L274" s="30"/>
      <c r="M274" s="148" t="s">
        <v>1</v>
      </c>
      <c r="N274" s="149" t="s">
        <v>45</v>
      </c>
      <c r="O274" s="150">
        <v>0.397</v>
      </c>
      <c r="P274" s="150">
        <f>O274*H274</f>
        <v>66.212851</v>
      </c>
      <c r="Q274" s="150">
        <v>0</v>
      </c>
      <c r="R274" s="150">
        <f>Q274*H274</f>
        <v>0</v>
      </c>
      <c r="S274" s="150">
        <v>0</v>
      </c>
      <c r="T274" s="151">
        <f>S274*H274</f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52" t="s">
        <v>165</v>
      </c>
      <c r="AT274" s="152" t="s">
        <v>161</v>
      </c>
      <c r="AU274" s="152" t="s">
        <v>87</v>
      </c>
      <c r="AY274" s="17" t="s">
        <v>159</v>
      </c>
      <c r="BE274" s="153">
        <f>IF(N274="základní",J274,0)</f>
        <v>0</v>
      </c>
      <c r="BF274" s="153">
        <f>IF(N274="snížená",J274,0)</f>
        <v>0</v>
      </c>
      <c r="BG274" s="153">
        <f>IF(N274="zákl. přenesená",J274,0)</f>
        <v>0</v>
      </c>
      <c r="BH274" s="153">
        <f>IF(N274="sníž. přenesená",J274,0)</f>
        <v>0</v>
      </c>
      <c r="BI274" s="153">
        <f>IF(N274="nulová",J274,0)</f>
        <v>0</v>
      </c>
      <c r="BJ274" s="17" t="s">
        <v>19</v>
      </c>
      <c r="BK274" s="153">
        <f>ROUND(I274*H274,2)</f>
        <v>0</v>
      </c>
      <c r="BL274" s="17" t="s">
        <v>165</v>
      </c>
      <c r="BM274" s="152" t="s">
        <v>506</v>
      </c>
    </row>
    <row r="275" spans="2:63" s="12" customFormat="1" ht="25.9" customHeight="1">
      <c r="B275" s="129"/>
      <c r="D275" s="130" t="s">
        <v>79</v>
      </c>
      <c r="E275" s="131" t="s">
        <v>235</v>
      </c>
      <c r="F275" s="131" t="s">
        <v>383</v>
      </c>
      <c r="J275" s="132">
        <f>BK275</f>
        <v>0</v>
      </c>
      <c r="L275" s="129"/>
      <c r="M275" s="133"/>
      <c r="N275" s="134"/>
      <c r="O275" s="134"/>
      <c r="P275" s="135">
        <f>P276+P282</f>
        <v>3.2694400000000003</v>
      </c>
      <c r="Q275" s="134"/>
      <c r="R275" s="135">
        <f>R276+R282</f>
        <v>6.155944799999999</v>
      </c>
      <c r="S275" s="134"/>
      <c r="T275" s="136">
        <f>T276+T282</f>
        <v>0</v>
      </c>
      <c r="AR275" s="130" t="s">
        <v>101</v>
      </c>
      <c r="AT275" s="137" t="s">
        <v>79</v>
      </c>
      <c r="AU275" s="137" t="s">
        <v>80</v>
      </c>
      <c r="AY275" s="130" t="s">
        <v>159</v>
      </c>
      <c r="BK275" s="138">
        <f>BK276+BK282</f>
        <v>0</v>
      </c>
    </row>
    <row r="276" spans="2:63" s="12" customFormat="1" ht="22.9" customHeight="1">
      <c r="B276" s="129"/>
      <c r="D276" s="130" t="s">
        <v>79</v>
      </c>
      <c r="E276" s="139" t="s">
        <v>384</v>
      </c>
      <c r="F276" s="139" t="s">
        <v>385</v>
      </c>
      <c r="J276" s="140">
        <f>BK276</f>
        <v>0</v>
      </c>
      <c r="L276" s="129"/>
      <c r="M276" s="133"/>
      <c r="N276" s="134"/>
      <c r="O276" s="134"/>
      <c r="P276" s="135">
        <f>SUM(P277:P281)</f>
        <v>1.9720000000000002</v>
      </c>
      <c r="Q276" s="134"/>
      <c r="R276" s="135">
        <f>SUM(R277:R281)</f>
        <v>0.0187</v>
      </c>
      <c r="S276" s="134"/>
      <c r="T276" s="136">
        <f>SUM(T277:T281)</f>
        <v>0</v>
      </c>
      <c r="AR276" s="130" t="s">
        <v>101</v>
      </c>
      <c r="AT276" s="137" t="s">
        <v>79</v>
      </c>
      <c r="AU276" s="137" t="s">
        <v>19</v>
      </c>
      <c r="AY276" s="130" t="s">
        <v>159</v>
      </c>
      <c r="BK276" s="138">
        <f>SUM(BK277:BK281)</f>
        <v>0</v>
      </c>
    </row>
    <row r="277" spans="1:65" s="2" customFormat="1" ht="24" customHeight="1">
      <c r="A277" s="29"/>
      <c r="B277" s="141"/>
      <c r="C277" s="142" t="s">
        <v>366</v>
      </c>
      <c r="D277" s="142" t="s">
        <v>161</v>
      </c>
      <c r="E277" s="143" t="s">
        <v>386</v>
      </c>
      <c r="F277" s="144" t="s">
        <v>387</v>
      </c>
      <c r="G277" s="145" t="s">
        <v>100</v>
      </c>
      <c r="H277" s="146">
        <v>34</v>
      </c>
      <c r="I277" s="147"/>
      <c r="J277" s="147">
        <f>ROUND(I277*H277,2)</f>
        <v>0</v>
      </c>
      <c r="K277" s="144" t="s">
        <v>1</v>
      </c>
      <c r="L277" s="30"/>
      <c r="M277" s="148" t="s">
        <v>1</v>
      </c>
      <c r="N277" s="149" t="s">
        <v>45</v>
      </c>
      <c r="O277" s="150">
        <v>0.058</v>
      </c>
      <c r="P277" s="150">
        <f>O277*H277</f>
        <v>1.9720000000000002</v>
      </c>
      <c r="Q277" s="150">
        <v>0</v>
      </c>
      <c r="R277" s="150">
        <f>Q277*H277</f>
        <v>0</v>
      </c>
      <c r="S277" s="150">
        <v>0</v>
      </c>
      <c r="T277" s="151">
        <f>S277*H277</f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52" t="s">
        <v>360</v>
      </c>
      <c r="AT277" s="152" t="s">
        <v>161</v>
      </c>
      <c r="AU277" s="152" t="s">
        <v>87</v>
      </c>
      <c r="AY277" s="17" t="s">
        <v>159</v>
      </c>
      <c r="BE277" s="153">
        <f>IF(N277="základní",J277,0)</f>
        <v>0</v>
      </c>
      <c r="BF277" s="153">
        <f>IF(N277="snížená",J277,0)</f>
        <v>0</v>
      </c>
      <c r="BG277" s="153">
        <f>IF(N277="zákl. přenesená",J277,0)</f>
        <v>0</v>
      </c>
      <c r="BH277" s="153">
        <f>IF(N277="sníž. přenesená",J277,0)</f>
        <v>0</v>
      </c>
      <c r="BI277" s="153">
        <f>IF(N277="nulová",J277,0)</f>
        <v>0</v>
      </c>
      <c r="BJ277" s="17" t="s">
        <v>19</v>
      </c>
      <c r="BK277" s="153">
        <f>ROUND(I277*H277,2)</f>
        <v>0</v>
      </c>
      <c r="BL277" s="17" t="s">
        <v>360</v>
      </c>
      <c r="BM277" s="152" t="s">
        <v>507</v>
      </c>
    </row>
    <row r="278" spans="2:51" s="13" customFormat="1" ht="12">
      <c r="B278" s="154"/>
      <c r="D278" s="155" t="s">
        <v>166</v>
      </c>
      <c r="E278" s="156" t="s">
        <v>1</v>
      </c>
      <c r="F278" s="157" t="s">
        <v>106</v>
      </c>
      <c r="H278" s="158">
        <v>34</v>
      </c>
      <c r="L278" s="154"/>
      <c r="M278" s="159"/>
      <c r="N278" s="160"/>
      <c r="O278" s="160"/>
      <c r="P278" s="160"/>
      <c r="Q278" s="160"/>
      <c r="R278" s="160"/>
      <c r="S278" s="160"/>
      <c r="T278" s="161"/>
      <c r="AT278" s="156" t="s">
        <v>166</v>
      </c>
      <c r="AU278" s="156" t="s">
        <v>87</v>
      </c>
      <c r="AV278" s="13" t="s">
        <v>87</v>
      </c>
      <c r="AW278" s="13" t="s">
        <v>36</v>
      </c>
      <c r="AX278" s="13" t="s">
        <v>19</v>
      </c>
      <c r="AY278" s="156" t="s">
        <v>159</v>
      </c>
    </row>
    <row r="279" spans="1:65" s="2" customFormat="1" ht="24" customHeight="1">
      <c r="A279" s="29"/>
      <c r="B279" s="141"/>
      <c r="C279" s="169" t="s">
        <v>369</v>
      </c>
      <c r="D279" s="169" t="s">
        <v>235</v>
      </c>
      <c r="E279" s="170" t="s">
        <v>388</v>
      </c>
      <c r="F279" s="171" t="s">
        <v>389</v>
      </c>
      <c r="G279" s="172" t="s">
        <v>100</v>
      </c>
      <c r="H279" s="173">
        <v>34</v>
      </c>
      <c r="I279" s="174"/>
      <c r="J279" s="174">
        <f>ROUND(I279*H279,2)</f>
        <v>0</v>
      </c>
      <c r="K279" s="171" t="s">
        <v>1</v>
      </c>
      <c r="L279" s="175"/>
      <c r="M279" s="176" t="s">
        <v>1</v>
      </c>
      <c r="N279" s="177" t="s">
        <v>45</v>
      </c>
      <c r="O279" s="150">
        <v>0</v>
      </c>
      <c r="P279" s="150">
        <f>O279*H279</f>
        <v>0</v>
      </c>
      <c r="Q279" s="150">
        <v>0.00055</v>
      </c>
      <c r="R279" s="150">
        <f>Q279*H279</f>
        <v>0.0187</v>
      </c>
      <c r="S279" s="150">
        <v>0</v>
      </c>
      <c r="T279" s="151">
        <f>S279*H279</f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52" t="s">
        <v>390</v>
      </c>
      <c r="AT279" s="152" t="s">
        <v>235</v>
      </c>
      <c r="AU279" s="152" t="s">
        <v>87</v>
      </c>
      <c r="AY279" s="17" t="s">
        <v>159</v>
      </c>
      <c r="BE279" s="153">
        <f>IF(N279="základní",J279,0)</f>
        <v>0</v>
      </c>
      <c r="BF279" s="153">
        <f>IF(N279="snížená",J279,0)</f>
        <v>0</v>
      </c>
      <c r="BG279" s="153">
        <f>IF(N279="zákl. přenesená",J279,0)</f>
        <v>0</v>
      </c>
      <c r="BH279" s="153">
        <f>IF(N279="sníž. přenesená",J279,0)</f>
        <v>0</v>
      </c>
      <c r="BI279" s="153">
        <f>IF(N279="nulová",J279,0)</f>
        <v>0</v>
      </c>
      <c r="BJ279" s="17" t="s">
        <v>19</v>
      </c>
      <c r="BK279" s="153">
        <f>ROUND(I279*H279,2)</f>
        <v>0</v>
      </c>
      <c r="BL279" s="17" t="s">
        <v>390</v>
      </c>
      <c r="BM279" s="152" t="s">
        <v>508</v>
      </c>
    </row>
    <row r="280" spans="1:47" s="2" customFormat="1" ht="19.5">
      <c r="A280" s="29"/>
      <c r="B280" s="30"/>
      <c r="C280" s="29"/>
      <c r="D280" s="155" t="s">
        <v>391</v>
      </c>
      <c r="E280" s="29"/>
      <c r="F280" s="184" t="s">
        <v>392</v>
      </c>
      <c r="G280" s="29"/>
      <c r="H280" s="29"/>
      <c r="I280" s="29"/>
      <c r="J280" s="29"/>
      <c r="K280" s="29"/>
      <c r="L280" s="30"/>
      <c r="M280" s="185"/>
      <c r="N280" s="186"/>
      <c r="O280" s="55"/>
      <c r="P280" s="55"/>
      <c r="Q280" s="55"/>
      <c r="R280" s="55"/>
      <c r="S280" s="55"/>
      <c r="T280" s="56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T280" s="17" t="s">
        <v>391</v>
      </c>
      <c r="AU280" s="17" t="s">
        <v>87</v>
      </c>
    </row>
    <row r="281" spans="2:51" s="13" customFormat="1" ht="12">
      <c r="B281" s="154"/>
      <c r="D281" s="155" t="s">
        <v>166</v>
      </c>
      <c r="E281" s="156" t="s">
        <v>1</v>
      </c>
      <c r="F281" s="157" t="s">
        <v>106</v>
      </c>
      <c r="H281" s="158">
        <v>34</v>
      </c>
      <c r="L281" s="154"/>
      <c r="M281" s="159"/>
      <c r="N281" s="160"/>
      <c r="O281" s="160"/>
      <c r="P281" s="160"/>
      <c r="Q281" s="160"/>
      <c r="R281" s="160"/>
      <c r="S281" s="160"/>
      <c r="T281" s="161"/>
      <c r="AT281" s="156" t="s">
        <v>166</v>
      </c>
      <c r="AU281" s="156" t="s">
        <v>87</v>
      </c>
      <c r="AV281" s="13" t="s">
        <v>87</v>
      </c>
      <c r="AW281" s="13" t="s">
        <v>36</v>
      </c>
      <c r="AX281" s="13" t="s">
        <v>19</v>
      </c>
      <c r="AY281" s="156" t="s">
        <v>159</v>
      </c>
    </row>
    <row r="282" spans="2:63" s="12" customFormat="1" ht="22.9" customHeight="1">
      <c r="B282" s="129"/>
      <c r="D282" s="130" t="s">
        <v>79</v>
      </c>
      <c r="E282" s="139" t="s">
        <v>393</v>
      </c>
      <c r="F282" s="139" t="s">
        <v>394</v>
      </c>
      <c r="J282" s="140">
        <f>BK282</f>
        <v>0</v>
      </c>
      <c r="L282" s="129"/>
      <c r="M282" s="133"/>
      <c r="N282" s="134"/>
      <c r="O282" s="134"/>
      <c r="P282" s="135">
        <f>SUM(P283:P284)</f>
        <v>1.29744</v>
      </c>
      <c r="Q282" s="134"/>
      <c r="R282" s="135">
        <f>SUM(R283:R284)</f>
        <v>6.1372447999999995</v>
      </c>
      <c r="S282" s="134"/>
      <c r="T282" s="136">
        <f>SUM(T283:T284)</f>
        <v>0</v>
      </c>
      <c r="AR282" s="130" t="s">
        <v>101</v>
      </c>
      <c r="AT282" s="137" t="s">
        <v>79</v>
      </c>
      <c r="AU282" s="137" t="s">
        <v>19</v>
      </c>
      <c r="AY282" s="130" t="s">
        <v>159</v>
      </c>
      <c r="BK282" s="138">
        <f>SUM(BK283:BK284)</f>
        <v>0</v>
      </c>
    </row>
    <row r="283" spans="1:65" s="2" customFormat="1" ht="24" customHeight="1">
      <c r="A283" s="29"/>
      <c r="B283" s="141"/>
      <c r="C283" s="142" t="s">
        <v>370</v>
      </c>
      <c r="D283" s="142" t="s">
        <v>161</v>
      </c>
      <c r="E283" s="143" t="s">
        <v>395</v>
      </c>
      <c r="F283" s="144" t="s">
        <v>396</v>
      </c>
      <c r="G283" s="145" t="s">
        <v>114</v>
      </c>
      <c r="H283" s="146">
        <v>2.72</v>
      </c>
      <c r="I283" s="147"/>
      <c r="J283" s="147">
        <f>ROUND(I283*H283,2)</f>
        <v>0</v>
      </c>
      <c r="K283" s="144" t="s">
        <v>164</v>
      </c>
      <c r="L283" s="30"/>
      <c r="M283" s="148" t="s">
        <v>1</v>
      </c>
      <c r="N283" s="149" t="s">
        <v>45</v>
      </c>
      <c r="O283" s="150">
        <v>0.477</v>
      </c>
      <c r="P283" s="150">
        <f>O283*H283</f>
        <v>1.29744</v>
      </c>
      <c r="Q283" s="150">
        <v>2.25634</v>
      </c>
      <c r="R283" s="150">
        <f>Q283*H283</f>
        <v>6.1372447999999995</v>
      </c>
      <c r="S283" s="150">
        <v>0</v>
      </c>
      <c r="T283" s="151">
        <f>S283*H283</f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52" t="s">
        <v>360</v>
      </c>
      <c r="AT283" s="152" t="s">
        <v>161</v>
      </c>
      <c r="AU283" s="152" t="s">
        <v>87</v>
      </c>
      <c r="AY283" s="17" t="s">
        <v>159</v>
      </c>
      <c r="BE283" s="153">
        <f>IF(N283="základní",J283,0)</f>
        <v>0</v>
      </c>
      <c r="BF283" s="153">
        <f>IF(N283="snížená",J283,0)</f>
        <v>0</v>
      </c>
      <c r="BG283" s="153">
        <f>IF(N283="zákl. přenesená",J283,0)</f>
        <v>0</v>
      </c>
      <c r="BH283" s="153">
        <f>IF(N283="sníž. přenesená",J283,0)</f>
        <v>0</v>
      </c>
      <c r="BI283" s="153">
        <f>IF(N283="nulová",J283,0)</f>
        <v>0</v>
      </c>
      <c r="BJ283" s="17" t="s">
        <v>19</v>
      </c>
      <c r="BK283" s="153">
        <f>ROUND(I283*H283,2)</f>
        <v>0</v>
      </c>
      <c r="BL283" s="17" t="s">
        <v>360</v>
      </c>
      <c r="BM283" s="152" t="s">
        <v>509</v>
      </c>
    </row>
    <row r="284" spans="2:51" s="13" customFormat="1" ht="12">
      <c r="B284" s="154"/>
      <c r="D284" s="155" t="s">
        <v>166</v>
      </c>
      <c r="E284" s="156" t="s">
        <v>1</v>
      </c>
      <c r="F284" s="157" t="s">
        <v>397</v>
      </c>
      <c r="H284" s="158">
        <v>2.72</v>
      </c>
      <c r="L284" s="154"/>
      <c r="M284" s="159"/>
      <c r="N284" s="160"/>
      <c r="O284" s="160"/>
      <c r="P284" s="160"/>
      <c r="Q284" s="160"/>
      <c r="R284" s="160"/>
      <c r="S284" s="160"/>
      <c r="T284" s="161"/>
      <c r="AT284" s="156" t="s">
        <v>166</v>
      </c>
      <c r="AU284" s="156" t="s">
        <v>87</v>
      </c>
      <c r="AV284" s="13" t="s">
        <v>87</v>
      </c>
      <c r="AW284" s="13" t="s">
        <v>36</v>
      </c>
      <c r="AX284" s="13" t="s">
        <v>19</v>
      </c>
      <c r="AY284" s="156" t="s">
        <v>159</v>
      </c>
    </row>
    <row r="285" spans="2:63" s="12" customFormat="1" ht="25.9" customHeight="1">
      <c r="B285" s="129"/>
      <c r="D285" s="130" t="s">
        <v>79</v>
      </c>
      <c r="E285" s="131" t="s">
        <v>398</v>
      </c>
      <c r="F285" s="131" t="s">
        <v>399</v>
      </c>
      <c r="J285" s="132">
        <f>BK285</f>
        <v>0</v>
      </c>
      <c r="L285" s="129"/>
      <c r="M285" s="133"/>
      <c r="N285" s="134"/>
      <c r="O285" s="134"/>
      <c r="P285" s="135">
        <f>SUM(P286:P291)</f>
        <v>150</v>
      </c>
      <c r="Q285" s="134"/>
      <c r="R285" s="135">
        <f>SUM(R286:R291)</f>
        <v>0</v>
      </c>
      <c r="S285" s="134"/>
      <c r="T285" s="136">
        <f>SUM(T286:T291)</f>
        <v>0</v>
      </c>
      <c r="AR285" s="130" t="s">
        <v>165</v>
      </c>
      <c r="AT285" s="137" t="s">
        <v>79</v>
      </c>
      <c r="AU285" s="137" t="s">
        <v>80</v>
      </c>
      <c r="AY285" s="130" t="s">
        <v>159</v>
      </c>
      <c r="BK285" s="138">
        <f>SUM(BK286:BK291)</f>
        <v>0</v>
      </c>
    </row>
    <row r="286" spans="1:65" s="2" customFormat="1" ht="16.5" customHeight="1">
      <c r="A286" s="29"/>
      <c r="B286" s="141"/>
      <c r="C286" s="142" t="s">
        <v>371</v>
      </c>
      <c r="D286" s="142" t="s">
        <v>161</v>
      </c>
      <c r="E286" s="143" t="s">
        <v>400</v>
      </c>
      <c r="F286" s="144" t="s">
        <v>401</v>
      </c>
      <c r="G286" s="145" t="s">
        <v>402</v>
      </c>
      <c r="H286" s="146">
        <v>50</v>
      </c>
      <c r="I286" s="147"/>
      <c r="J286" s="147">
        <f>ROUND(I286*H286,2)</f>
        <v>0</v>
      </c>
      <c r="K286" s="144" t="s">
        <v>164</v>
      </c>
      <c r="L286" s="30"/>
      <c r="M286" s="148" t="s">
        <v>1</v>
      </c>
      <c r="N286" s="149" t="s">
        <v>45</v>
      </c>
      <c r="O286" s="150">
        <v>1</v>
      </c>
      <c r="P286" s="150">
        <f>O286*H286</f>
        <v>50</v>
      </c>
      <c r="Q286" s="150">
        <v>0</v>
      </c>
      <c r="R286" s="150">
        <f>Q286*H286</f>
        <v>0</v>
      </c>
      <c r="S286" s="150">
        <v>0</v>
      </c>
      <c r="T286" s="151">
        <f>S286*H286</f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52" t="s">
        <v>403</v>
      </c>
      <c r="AT286" s="152" t="s">
        <v>161</v>
      </c>
      <c r="AU286" s="152" t="s">
        <v>19</v>
      </c>
      <c r="AY286" s="17" t="s">
        <v>159</v>
      </c>
      <c r="BE286" s="153">
        <f>IF(N286="základní",J286,0)</f>
        <v>0</v>
      </c>
      <c r="BF286" s="153">
        <f>IF(N286="snížená",J286,0)</f>
        <v>0</v>
      </c>
      <c r="BG286" s="153">
        <f>IF(N286="zákl. přenesená",J286,0)</f>
        <v>0</v>
      </c>
      <c r="BH286" s="153">
        <f>IF(N286="sníž. přenesená",J286,0)</f>
        <v>0</v>
      </c>
      <c r="BI286" s="153">
        <f>IF(N286="nulová",J286,0)</f>
        <v>0</v>
      </c>
      <c r="BJ286" s="17" t="s">
        <v>19</v>
      </c>
      <c r="BK286" s="153">
        <f>ROUND(I286*H286,2)</f>
        <v>0</v>
      </c>
      <c r="BL286" s="17" t="s">
        <v>403</v>
      </c>
      <c r="BM286" s="152" t="s">
        <v>510</v>
      </c>
    </row>
    <row r="287" spans="2:51" s="13" customFormat="1" ht="12">
      <c r="B287" s="154"/>
      <c r="D287" s="155" t="s">
        <v>166</v>
      </c>
      <c r="E287" s="156" t="s">
        <v>1</v>
      </c>
      <c r="F287" s="157" t="s">
        <v>404</v>
      </c>
      <c r="H287" s="158">
        <v>50</v>
      </c>
      <c r="L287" s="154"/>
      <c r="M287" s="159"/>
      <c r="N287" s="160"/>
      <c r="O287" s="160"/>
      <c r="P287" s="160"/>
      <c r="Q287" s="160"/>
      <c r="R287" s="160"/>
      <c r="S287" s="160"/>
      <c r="T287" s="161"/>
      <c r="AT287" s="156" t="s">
        <v>166</v>
      </c>
      <c r="AU287" s="156" t="s">
        <v>19</v>
      </c>
      <c r="AV287" s="13" t="s">
        <v>87</v>
      </c>
      <c r="AW287" s="13" t="s">
        <v>36</v>
      </c>
      <c r="AX287" s="13" t="s">
        <v>19</v>
      </c>
      <c r="AY287" s="156" t="s">
        <v>159</v>
      </c>
    </row>
    <row r="288" spans="1:65" s="2" customFormat="1" ht="16.5" customHeight="1">
      <c r="A288" s="29"/>
      <c r="B288" s="141"/>
      <c r="C288" s="142" t="s">
        <v>372</v>
      </c>
      <c r="D288" s="142" t="s">
        <v>161</v>
      </c>
      <c r="E288" s="143" t="s">
        <v>405</v>
      </c>
      <c r="F288" s="144" t="s">
        <v>406</v>
      </c>
      <c r="G288" s="145" t="s">
        <v>402</v>
      </c>
      <c r="H288" s="146">
        <v>50</v>
      </c>
      <c r="I288" s="147"/>
      <c r="J288" s="147">
        <f>ROUND(I288*H288,2)</f>
        <v>0</v>
      </c>
      <c r="K288" s="144" t="s">
        <v>164</v>
      </c>
      <c r="L288" s="30"/>
      <c r="M288" s="148" t="s">
        <v>1</v>
      </c>
      <c r="N288" s="149" t="s">
        <v>45</v>
      </c>
      <c r="O288" s="150">
        <v>1</v>
      </c>
      <c r="P288" s="150">
        <f>O288*H288</f>
        <v>50</v>
      </c>
      <c r="Q288" s="150">
        <v>0</v>
      </c>
      <c r="R288" s="150">
        <f>Q288*H288</f>
        <v>0</v>
      </c>
      <c r="S288" s="150">
        <v>0</v>
      </c>
      <c r="T288" s="151">
        <f>S288*H288</f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52" t="s">
        <v>403</v>
      </c>
      <c r="AT288" s="152" t="s">
        <v>161</v>
      </c>
      <c r="AU288" s="152" t="s">
        <v>19</v>
      </c>
      <c r="AY288" s="17" t="s">
        <v>159</v>
      </c>
      <c r="BE288" s="153">
        <f>IF(N288="základní",J288,0)</f>
        <v>0</v>
      </c>
      <c r="BF288" s="153">
        <f>IF(N288="snížená",J288,0)</f>
        <v>0</v>
      </c>
      <c r="BG288" s="153">
        <f>IF(N288="zákl. přenesená",J288,0)</f>
        <v>0</v>
      </c>
      <c r="BH288" s="153">
        <f>IF(N288="sníž. přenesená",J288,0)</f>
        <v>0</v>
      </c>
      <c r="BI288" s="153">
        <f>IF(N288="nulová",J288,0)</f>
        <v>0</v>
      </c>
      <c r="BJ288" s="17" t="s">
        <v>19</v>
      </c>
      <c r="BK288" s="153">
        <f>ROUND(I288*H288,2)</f>
        <v>0</v>
      </c>
      <c r="BL288" s="17" t="s">
        <v>403</v>
      </c>
      <c r="BM288" s="152" t="s">
        <v>511</v>
      </c>
    </row>
    <row r="289" spans="2:51" s="13" customFormat="1" ht="12">
      <c r="B289" s="154"/>
      <c r="D289" s="155" t="s">
        <v>166</v>
      </c>
      <c r="E289" s="156" t="s">
        <v>1</v>
      </c>
      <c r="F289" s="157" t="s">
        <v>512</v>
      </c>
      <c r="H289" s="158">
        <v>50</v>
      </c>
      <c r="L289" s="154"/>
      <c r="M289" s="159"/>
      <c r="N289" s="160"/>
      <c r="O289" s="160"/>
      <c r="P289" s="160"/>
      <c r="Q289" s="160"/>
      <c r="R289" s="160"/>
      <c r="S289" s="160"/>
      <c r="T289" s="161"/>
      <c r="AT289" s="156" t="s">
        <v>166</v>
      </c>
      <c r="AU289" s="156" t="s">
        <v>19</v>
      </c>
      <c r="AV289" s="13" t="s">
        <v>87</v>
      </c>
      <c r="AW289" s="13" t="s">
        <v>36</v>
      </c>
      <c r="AX289" s="13" t="s">
        <v>19</v>
      </c>
      <c r="AY289" s="156" t="s">
        <v>159</v>
      </c>
    </row>
    <row r="290" spans="1:65" s="2" customFormat="1" ht="16.5" customHeight="1">
      <c r="A290" s="29"/>
      <c r="B290" s="141"/>
      <c r="C290" s="142" t="s">
        <v>373</v>
      </c>
      <c r="D290" s="142" t="s">
        <v>161</v>
      </c>
      <c r="E290" s="143" t="s">
        <v>407</v>
      </c>
      <c r="F290" s="144" t="s">
        <v>408</v>
      </c>
      <c r="G290" s="145" t="s">
        <v>402</v>
      </c>
      <c r="H290" s="146">
        <v>50</v>
      </c>
      <c r="I290" s="147"/>
      <c r="J290" s="147">
        <f>ROUND(I290*H290,2)</f>
        <v>0</v>
      </c>
      <c r="K290" s="144" t="s">
        <v>164</v>
      </c>
      <c r="L290" s="30"/>
      <c r="M290" s="148" t="s">
        <v>1</v>
      </c>
      <c r="N290" s="149" t="s">
        <v>45</v>
      </c>
      <c r="O290" s="150">
        <v>1</v>
      </c>
      <c r="P290" s="150">
        <f>O290*H290</f>
        <v>50</v>
      </c>
      <c r="Q290" s="150">
        <v>0</v>
      </c>
      <c r="R290" s="150">
        <f>Q290*H290</f>
        <v>0</v>
      </c>
      <c r="S290" s="150">
        <v>0</v>
      </c>
      <c r="T290" s="151">
        <f>S290*H290</f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52" t="s">
        <v>403</v>
      </c>
      <c r="AT290" s="152" t="s">
        <v>161</v>
      </c>
      <c r="AU290" s="152" t="s">
        <v>19</v>
      </c>
      <c r="AY290" s="17" t="s">
        <v>159</v>
      </c>
      <c r="BE290" s="153">
        <f>IF(N290="základní",J290,0)</f>
        <v>0</v>
      </c>
      <c r="BF290" s="153">
        <f>IF(N290="snížená",J290,0)</f>
        <v>0</v>
      </c>
      <c r="BG290" s="153">
        <f>IF(N290="zákl. přenesená",J290,0)</f>
        <v>0</v>
      </c>
      <c r="BH290" s="153">
        <f>IF(N290="sníž. přenesená",J290,0)</f>
        <v>0</v>
      </c>
      <c r="BI290" s="153">
        <f>IF(N290="nulová",J290,0)</f>
        <v>0</v>
      </c>
      <c r="BJ290" s="17" t="s">
        <v>19</v>
      </c>
      <c r="BK290" s="153">
        <f>ROUND(I290*H290,2)</f>
        <v>0</v>
      </c>
      <c r="BL290" s="17" t="s">
        <v>403</v>
      </c>
      <c r="BM290" s="152" t="s">
        <v>513</v>
      </c>
    </row>
    <row r="291" spans="2:51" s="13" customFormat="1" ht="12">
      <c r="B291" s="154"/>
      <c r="D291" s="155" t="s">
        <v>166</v>
      </c>
      <c r="E291" s="156" t="s">
        <v>1</v>
      </c>
      <c r="F291" s="157" t="s">
        <v>404</v>
      </c>
      <c r="H291" s="158">
        <v>50</v>
      </c>
      <c r="L291" s="154"/>
      <c r="M291" s="187"/>
      <c r="N291" s="188"/>
      <c r="O291" s="188"/>
      <c r="P291" s="188"/>
      <c r="Q291" s="188"/>
      <c r="R291" s="188"/>
      <c r="S291" s="188"/>
      <c r="T291" s="189"/>
      <c r="AT291" s="156" t="s">
        <v>166</v>
      </c>
      <c r="AU291" s="156" t="s">
        <v>19</v>
      </c>
      <c r="AV291" s="13" t="s">
        <v>87</v>
      </c>
      <c r="AW291" s="13" t="s">
        <v>36</v>
      </c>
      <c r="AX291" s="13" t="s">
        <v>19</v>
      </c>
      <c r="AY291" s="156" t="s">
        <v>159</v>
      </c>
    </row>
    <row r="292" spans="1:31" s="2" customFormat="1" ht="6.95" customHeight="1">
      <c r="A292" s="29"/>
      <c r="B292" s="44"/>
      <c r="C292" s="45"/>
      <c r="D292" s="45"/>
      <c r="E292" s="45"/>
      <c r="F292" s="45"/>
      <c r="G292" s="45"/>
      <c r="H292" s="45"/>
      <c r="I292" s="45"/>
      <c r="J292" s="45"/>
      <c r="K292" s="45"/>
      <c r="L292" s="30"/>
      <c r="M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</row>
  </sheetData>
  <autoFilter ref="C128:K291"/>
  <mergeCells count="8">
    <mergeCell ref="E119:H119"/>
    <mergeCell ref="E121:H121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72"/>
  <sheetViews>
    <sheetView showGridLines="0" workbookViewId="0" topLeftCell="A85">
      <selection activeCell="I123" sqref="I123:I17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0"/>
    </row>
    <row r="2" spans="12:46" s="1" customFormat="1" ht="36.95" customHeight="1">
      <c r="L2" s="223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92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102</v>
      </c>
      <c r="L4" s="20"/>
      <c r="M4" s="92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6" t="s">
        <v>14</v>
      </c>
      <c r="L6" s="20"/>
    </row>
    <row r="7" spans="2:12" s="1" customFormat="1" ht="16.5" customHeight="1">
      <c r="B7" s="20"/>
      <c r="E7" s="228" t="str">
        <f>'Rekapitulace stavby'!K6</f>
        <v>SÍDLIŠTĚ BŘEZINY ETAPA III.</v>
      </c>
      <c r="F7" s="229"/>
      <c r="G7" s="229"/>
      <c r="H7" s="229"/>
      <c r="L7" s="20"/>
    </row>
    <row r="8" spans="1:31" s="2" customFormat="1" ht="12" customHeight="1">
      <c r="A8" s="29"/>
      <c r="B8" s="30"/>
      <c r="C8" s="29"/>
      <c r="D8" s="26" t="s">
        <v>108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212" t="s">
        <v>514</v>
      </c>
      <c r="F9" s="230"/>
      <c r="G9" s="230"/>
      <c r="H9" s="230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6" t="s">
        <v>17</v>
      </c>
      <c r="E11" s="29"/>
      <c r="F11" s="24" t="s">
        <v>1</v>
      </c>
      <c r="G11" s="29"/>
      <c r="H11" s="29"/>
      <c r="I11" s="26" t="s">
        <v>18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6" t="s">
        <v>20</v>
      </c>
      <c r="E12" s="29"/>
      <c r="F12" s="24" t="s">
        <v>21</v>
      </c>
      <c r="G12" s="29"/>
      <c r="H12" s="29"/>
      <c r="I12" s="26" t="s">
        <v>22</v>
      </c>
      <c r="J12" s="52" t="str">
        <f>'Rekapitulace stavby'!AN8</f>
        <v>8. 1. 2016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6" t="s">
        <v>26</v>
      </c>
      <c r="E14" s="29"/>
      <c r="F14" s="29"/>
      <c r="G14" s="29"/>
      <c r="H14" s="29"/>
      <c r="I14" s="26" t="s">
        <v>27</v>
      </c>
      <c r="J14" s="24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4" t="s">
        <v>28</v>
      </c>
      <c r="F15" s="29"/>
      <c r="G15" s="29"/>
      <c r="H15" s="29"/>
      <c r="I15" s="26" t="s">
        <v>29</v>
      </c>
      <c r="J15" s="24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30</v>
      </c>
      <c r="E17" s="29"/>
      <c r="F17" s="29"/>
      <c r="G17" s="29"/>
      <c r="H17" s="29"/>
      <c r="I17" s="26" t="s">
        <v>27</v>
      </c>
      <c r="J17" s="24" t="s">
        <v>1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" t="s">
        <v>31</v>
      </c>
      <c r="F18" s="29"/>
      <c r="G18" s="29"/>
      <c r="H18" s="29"/>
      <c r="I18" s="26" t="s">
        <v>29</v>
      </c>
      <c r="J18" s="24" t="s">
        <v>1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32</v>
      </c>
      <c r="E20" s="29"/>
      <c r="F20" s="29"/>
      <c r="G20" s="29"/>
      <c r="H20" s="29"/>
      <c r="I20" s="26" t="s">
        <v>27</v>
      </c>
      <c r="J20" s="24" t="s">
        <v>33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">
        <v>34</v>
      </c>
      <c r="F21" s="29"/>
      <c r="G21" s="29"/>
      <c r="H21" s="29"/>
      <c r="I21" s="26" t="s">
        <v>29</v>
      </c>
      <c r="J21" s="24" t="s">
        <v>35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37</v>
      </c>
      <c r="E23" s="29"/>
      <c r="F23" s="29"/>
      <c r="G23" s="29"/>
      <c r="H23" s="29"/>
      <c r="I23" s="26" t="s">
        <v>27</v>
      </c>
      <c r="J23" s="24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">
        <v>38</v>
      </c>
      <c r="F24" s="29"/>
      <c r="G24" s="29"/>
      <c r="H24" s="29"/>
      <c r="I24" s="26" t="s">
        <v>29</v>
      </c>
      <c r="J24" s="24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39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3"/>
      <c r="B27" s="94"/>
      <c r="C27" s="93"/>
      <c r="D27" s="93"/>
      <c r="E27" s="224" t="s">
        <v>1</v>
      </c>
      <c r="F27" s="224"/>
      <c r="G27" s="224"/>
      <c r="H27" s="224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6" t="s">
        <v>40</v>
      </c>
      <c r="E30" s="29"/>
      <c r="F30" s="29"/>
      <c r="G30" s="29"/>
      <c r="H30" s="29"/>
      <c r="I30" s="29"/>
      <c r="J30" s="68">
        <f>ROUND(J120,2)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42</v>
      </c>
      <c r="G32" s="29"/>
      <c r="H32" s="29"/>
      <c r="I32" s="33" t="s">
        <v>41</v>
      </c>
      <c r="J32" s="33" t="s">
        <v>43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7" t="s">
        <v>44</v>
      </c>
      <c r="E33" s="26" t="s">
        <v>45</v>
      </c>
      <c r="F33" s="98">
        <f>ROUND((SUM(BE120:BE171)),2)</f>
        <v>0</v>
      </c>
      <c r="G33" s="29"/>
      <c r="H33" s="29"/>
      <c r="I33" s="99">
        <v>0.21</v>
      </c>
      <c r="J33" s="98">
        <f>ROUND(((SUM(BE120:BE171))*I33),2)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6" t="s">
        <v>46</v>
      </c>
      <c r="F34" s="98">
        <f>ROUND((SUM(BF120:BF171)),2)</f>
        <v>0</v>
      </c>
      <c r="G34" s="29"/>
      <c r="H34" s="29"/>
      <c r="I34" s="99">
        <v>0.15</v>
      </c>
      <c r="J34" s="98">
        <f>ROUND(((SUM(BF120:BF171))*I34),2)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6" t="s">
        <v>47</v>
      </c>
      <c r="F35" s="98">
        <f>ROUND((SUM(BG120:BG171)),2)</f>
        <v>0</v>
      </c>
      <c r="G35" s="29"/>
      <c r="H35" s="29"/>
      <c r="I35" s="99">
        <v>0.21</v>
      </c>
      <c r="J35" s="98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6" t="s">
        <v>48</v>
      </c>
      <c r="F36" s="98">
        <f>ROUND((SUM(BH120:BH171)),2)</f>
        <v>0</v>
      </c>
      <c r="G36" s="29"/>
      <c r="H36" s="29"/>
      <c r="I36" s="99">
        <v>0.15</v>
      </c>
      <c r="J36" s="98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6" t="s">
        <v>49</v>
      </c>
      <c r="F37" s="98">
        <f>ROUND((SUM(BI120:BI171)),2)</f>
        <v>0</v>
      </c>
      <c r="G37" s="29"/>
      <c r="H37" s="29"/>
      <c r="I37" s="99">
        <v>0</v>
      </c>
      <c r="J37" s="9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0"/>
      <c r="D39" s="101" t="s">
        <v>50</v>
      </c>
      <c r="E39" s="57"/>
      <c r="F39" s="57"/>
      <c r="G39" s="102" t="s">
        <v>51</v>
      </c>
      <c r="H39" s="103" t="s">
        <v>52</v>
      </c>
      <c r="I39" s="57"/>
      <c r="J39" s="104">
        <f>SUM(J30:J37)</f>
        <v>0</v>
      </c>
      <c r="K39" s="105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39"/>
      <c r="D50" s="40" t="s">
        <v>53</v>
      </c>
      <c r="E50" s="41"/>
      <c r="F50" s="41"/>
      <c r="G50" s="40" t="s">
        <v>54</v>
      </c>
      <c r="H50" s="41"/>
      <c r="I50" s="41"/>
      <c r="J50" s="41"/>
      <c r="K50" s="41"/>
      <c r="L50" s="39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29"/>
      <c r="B61" s="30"/>
      <c r="C61" s="29"/>
      <c r="D61" s="42" t="s">
        <v>55</v>
      </c>
      <c r="E61" s="32"/>
      <c r="F61" s="106" t="s">
        <v>56</v>
      </c>
      <c r="G61" s="42" t="s">
        <v>55</v>
      </c>
      <c r="H61" s="32"/>
      <c r="I61" s="32"/>
      <c r="J61" s="107" t="s">
        <v>56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29"/>
      <c r="B65" s="30"/>
      <c r="C65" s="29"/>
      <c r="D65" s="40" t="s">
        <v>57</v>
      </c>
      <c r="E65" s="43"/>
      <c r="F65" s="43"/>
      <c r="G65" s="40" t="s">
        <v>58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29"/>
      <c r="B76" s="30"/>
      <c r="C76" s="29"/>
      <c r="D76" s="42" t="s">
        <v>55</v>
      </c>
      <c r="E76" s="32"/>
      <c r="F76" s="106" t="s">
        <v>56</v>
      </c>
      <c r="G76" s="42" t="s">
        <v>55</v>
      </c>
      <c r="H76" s="32"/>
      <c r="I76" s="32"/>
      <c r="J76" s="107" t="s">
        <v>56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21" t="s">
        <v>128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28" t="str">
        <f>E7</f>
        <v>SÍDLIŠTĚ BŘEZINY ETAPA III.</v>
      </c>
      <c r="F85" s="229"/>
      <c r="G85" s="229"/>
      <c r="H85" s="229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6" t="s">
        <v>108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212" t="str">
        <f>E9</f>
        <v>ETAPA III. ČÁST 4 - VEŘEJNÉ OSVĚTLENÍ</v>
      </c>
      <c r="F87" s="230"/>
      <c r="G87" s="230"/>
      <c r="H87" s="230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6" t="s">
        <v>20</v>
      </c>
      <c r="D89" s="29"/>
      <c r="E89" s="29"/>
      <c r="F89" s="24" t="str">
        <f>F12</f>
        <v>DĚČÍN</v>
      </c>
      <c r="G89" s="29"/>
      <c r="H89" s="29"/>
      <c r="I89" s="26" t="s">
        <v>22</v>
      </c>
      <c r="J89" s="52" t="str">
        <f>IF(J12="","",J12)</f>
        <v>8. 1. 2016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.2" customHeight="1">
      <c r="A91" s="29"/>
      <c r="B91" s="30"/>
      <c r="C91" s="26" t="s">
        <v>26</v>
      </c>
      <c r="D91" s="29"/>
      <c r="E91" s="29"/>
      <c r="F91" s="24" t="str">
        <f>E15</f>
        <v>STATUTÁRNÍ MĚSTO DĚČÍN</v>
      </c>
      <c r="G91" s="29"/>
      <c r="H91" s="29"/>
      <c r="I91" s="26" t="s">
        <v>32</v>
      </c>
      <c r="J91" s="27" t="str">
        <f>E21</f>
        <v>NE2D PROJEKT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27.95" customHeight="1">
      <c r="A92" s="29"/>
      <c r="B92" s="30"/>
      <c r="C92" s="26" t="s">
        <v>30</v>
      </c>
      <c r="D92" s="29"/>
      <c r="E92" s="29"/>
      <c r="F92" s="24" t="str">
        <f>IF(E18="","",E18)</f>
        <v>DLE VÝBĚROVÉHO ŘÍZENÍ</v>
      </c>
      <c r="G92" s="29"/>
      <c r="H92" s="29"/>
      <c r="I92" s="26" t="s">
        <v>37</v>
      </c>
      <c r="J92" s="27" t="str">
        <f>E24</f>
        <v>ING.VLADIMÍR PLHÁK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08" t="s">
        <v>129</v>
      </c>
      <c r="D94" s="100"/>
      <c r="E94" s="100"/>
      <c r="F94" s="100"/>
      <c r="G94" s="100"/>
      <c r="H94" s="100"/>
      <c r="I94" s="100"/>
      <c r="J94" s="109" t="s">
        <v>130</v>
      </c>
      <c r="K94" s="100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0" t="s">
        <v>131</v>
      </c>
      <c r="D96" s="29"/>
      <c r="E96" s="29"/>
      <c r="F96" s="29"/>
      <c r="G96" s="29"/>
      <c r="H96" s="29"/>
      <c r="I96" s="29"/>
      <c r="J96" s="68">
        <f>J120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132</v>
      </c>
    </row>
    <row r="97" spans="2:12" s="9" customFormat="1" ht="24.95" customHeight="1">
      <c r="B97" s="111"/>
      <c r="D97" s="112" t="s">
        <v>141</v>
      </c>
      <c r="E97" s="113"/>
      <c r="F97" s="113"/>
      <c r="G97" s="113"/>
      <c r="H97" s="113"/>
      <c r="I97" s="113"/>
      <c r="J97" s="114">
        <f>J121</f>
        <v>0</v>
      </c>
      <c r="L97" s="111"/>
    </row>
    <row r="98" spans="2:12" s="10" customFormat="1" ht="19.9" customHeight="1">
      <c r="B98" s="115"/>
      <c r="D98" s="116" t="s">
        <v>142</v>
      </c>
      <c r="E98" s="117"/>
      <c r="F98" s="117"/>
      <c r="G98" s="117"/>
      <c r="H98" s="117"/>
      <c r="I98" s="117"/>
      <c r="J98" s="118">
        <f>J122</f>
        <v>0</v>
      </c>
      <c r="L98" s="115"/>
    </row>
    <row r="99" spans="2:12" s="10" customFormat="1" ht="19.9" customHeight="1">
      <c r="B99" s="115"/>
      <c r="D99" s="116" t="s">
        <v>143</v>
      </c>
      <c r="E99" s="117"/>
      <c r="F99" s="117"/>
      <c r="G99" s="117"/>
      <c r="H99" s="117"/>
      <c r="I99" s="117"/>
      <c r="J99" s="118">
        <f>J149</f>
        <v>0</v>
      </c>
      <c r="L99" s="115"/>
    </row>
    <row r="100" spans="2:12" s="10" customFormat="1" ht="19.9" customHeight="1">
      <c r="B100" s="115"/>
      <c r="D100" s="116" t="s">
        <v>515</v>
      </c>
      <c r="E100" s="117"/>
      <c r="F100" s="117"/>
      <c r="G100" s="117"/>
      <c r="H100" s="117"/>
      <c r="I100" s="117"/>
      <c r="J100" s="118">
        <f>J170</f>
        <v>0</v>
      </c>
      <c r="L100" s="115"/>
    </row>
    <row r="101" spans="1:31" s="2" customFormat="1" ht="21.75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3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31" s="2" customFormat="1" ht="6.95" customHeight="1">
      <c r="A102" s="29"/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6" spans="1:31" s="2" customFormat="1" ht="6.95" customHeight="1">
      <c r="A106" s="29"/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24.95" customHeight="1">
      <c r="A107" s="29"/>
      <c r="B107" s="30"/>
      <c r="C107" s="21" t="s">
        <v>145</v>
      </c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6" t="s">
        <v>14</v>
      </c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>
      <c r="A110" s="29"/>
      <c r="B110" s="30"/>
      <c r="C110" s="29"/>
      <c r="D110" s="29"/>
      <c r="E110" s="228" t="str">
        <f>E7</f>
        <v>SÍDLIŠTĚ BŘEZINY ETAPA III.</v>
      </c>
      <c r="F110" s="229"/>
      <c r="G110" s="229"/>
      <c r="H110" s="2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6" t="s">
        <v>108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12" t="str">
        <f>E9</f>
        <v>ETAPA III. ČÁST 4 - VEŘEJNÉ OSVĚTLENÍ</v>
      </c>
      <c r="F112" s="230"/>
      <c r="G112" s="230"/>
      <c r="H112" s="230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12" customHeight="1">
      <c r="A114" s="29"/>
      <c r="B114" s="30"/>
      <c r="C114" s="26" t="s">
        <v>20</v>
      </c>
      <c r="D114" s="29"/>
      <c r="E114" s="29"/>
      <c r="F114" s="24" t="str">
        <f>F12</f>
        <v>DĚČÍN</v>
      </c>
      <c r="G114" s="29"/>
      <c r="H114" s="29"/>
      <c r="I114" s="26" t="s">
        <v>22</v>
      </c>
      <c r="J114" s="52" t="str">
        <f>IF(J12="","",J12)</f>
        <v>8. 1. 2016</v>
      </c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5.2" customHeight="1">
      <c r="A116" s="29"/>
      <c r="B116" s="30"/>
      <c r="C116" s="26" t="s">
        <v>26</v>
      </c>
      <c r="D116" s="29"/>
      <c r="E116" s="29"/>
      <c r="F116" s="24" t="str">
        <f>E15</f>
        <v>STATUTÁRNÍ MĚSTO DĚČÍN</v>
      </c>
      <c r="G116" s="29"/>
      <c r="H116" s="29"/>
      <c r="I116" s="26" t="s">
        <v>32</v>
      </c>
      <c r="J116" s="27" t="str">
        <f>E21</f>
        <v>NE2D PROJEKT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27.95" customHeight="1">
      <c r="A117" s="29"/>
      <c r="B117" s="30"/>
      <c r="C117" s="26" t="s">
        <v>30</v>
      </c>
      <c r="D117" s="29"/>
      <c r="E117" s="29"/>
      <c r="F117" s="24" t="str">
        <f>IF(E18="","",E18)</f>
        <v>DLE VÝBĚROVÉHO ŘÍZENÍ</v>
      </c>
      <c r="G117" s="29"/>
      <c r="H117" s="29"/>
      <c r="I117" s="26" t="s">
        <v>37</v>
      </c>
      <c r="J117" s="27" t="str">
        <f>E24</f>
        <v>ING.VLADIMÍR PLHÁK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0.3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11" customFormat="1" ht="29.25" customHeight="1">
      <c r="A119" s="119"/>
      <c r="B119" s="120"/>
      <c r="C119" s="121" t="s">
        <v>146</v>
      </c>
      <c r="D119" s="122" t="s">
        <v>65</v>
      </c>
      <c r="E119" s="122" t="s">
        <v>61</v>
      </c>
      <c r="F119" s="122" t="s">
        <v>62</v>
      </c>
      <c r="G119" s="122" t="s">
        <v>147</v>
      </c>
      <c r="H119" s="122" t="s">
        <v>148</v>
      </c>
      <c r="I119" s="122" t="s">
        <v>149</v>
      </c>
      <c r="J119" s="122" t="s">
        <v>130</v>
      </c>
      <c r="K119" s="123" t="s">
        <v>150</v>
      </c>
      <c r="L119" s="124"/>
      <c r="M119" s="59" t="s">
        <v>1</v>
      </c>
      <c r="N119" s="60" t="s">
        <v>44</v>
      </c>
      <c r="O119" s="60" t="s">
        <v>151</v>
      </c>
      <c r="P119" s="60" t="s">
        <v>152</v>
      </c>
      <c r="Q119" s="60" t="s">
        <v>153</v>
      </c>
      <c r="R119" s="60" t="s">
        <v>154</v>
      </c>
      <c r="S119" s="60" t="s">
        <v>155</v>
      </c>
      <c r="T119" s="61" t="s">
        <v>156</v>
      </c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</row>
    <row r="120" spans="1:63" s="2" customFormat="1" ht="22.9" customHeight="1">
      <c r="A120" s="29"/>
      <c r="B120" s="30"/>
      <c r="C120" s="66" t="s">
        <v>157</v>
      </c>
      <c r="D120" s="29"/>
      <c r="E120" s="29"/>
      <c r="F120" s="29"/>
      <c r="G120" s="29"/>
      <c r="H120" s="29"/>
      <c r="I120" s="29"/>
      <c r="J120" s="125">
        <f>BK120</f>
        <v>0</v>
      </c>
      <c r="K120" s="29"/>
      <c r="L120" s="30"/>
      <c r="M120" s="62"/>
      <c r="N120" s="53"/>
      <c r="O120" s="63"/>
      <c r="P120" s="126">
        <f>P121</f>
        <v>442.3615</v>
      </c>
      <c r="Q120" s="63"/>
      <c r="R120" s="126">
        <f>R121</f>
        <v>57.98143</v>
      </c>
      <c r="S120" s="63"/>
      <c r="T120" s="127">
        <f>T121</f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T120" s="17" t="s">
        <v>79</v>
      </c>
      <c r="AU120" s="17" t="s">
        <v>132</v>
      </c>
      <c r="BK120" s="128">
        <f>BK121</f>
        <v>0</v>
      </c>
    </row>
    <row r="121" spans="2:63" s="12" customFormat="1" ht="25.9" customHeight="1">
      <c r="B121" s="129"/>
      <c r="D121" s="130" t="s">
        <v>79</v>
      </c>
      <c r="E121" s="131" t="s">
        <v>235</v>
      </c>
      <c r="F121" s="131" t="s">
        <v>383</v>
      </c>
      <c r="J121" s="132">
        <f>BK121</f>
        <v>0</v>
      </c>
      <c r="L121" s="129"/>
      <c r="M121" s="133"/>
      <c r="N121" s="134"/>
      <c r="O121" s="134"/>
      <c r="P121" s="135">
        <f>P122+P149+P170</f>
        <v>442.3615</v>
      </c>
      <c r="Q121" s="134"/>
      <c r="R121" s="135">
        <f>R122+R149+R170</f>
        <v>57.98143</v>
      </c>
      <c r="S121" s="134"/>
      <c r="T121" s="136">
        <f>T122+T149+T170</f>
        <v>0</v>
      </c>
      <c r="AR121" s="130" t="s">
        <v>101</v>
      </c>
      <c r="AT121" s="137" t="s">
        <v>79</v>
      </c>
      <c r="AU121" s="137" t="s">
        <v>80</v>
      </c>
      <c r="AY121" s="130" t="s">
        <v>159</v>
      </c>
      <c r="BK121" s="138">
        <f>BK122+BK149+BK170</f>
        <v>0</v>
      </c>
    </row>
    <row r="122" spans="2:63" s="12" customFormat="1" ht="22.9" customHeight="1">
      <c r="B122" s="129"/>
      <c r="D122" s="130" t="s">
        <v>79</v>
      </c>
      <c r="E122" s="139" t="s">
        <v>384</v>
      </c>
      <c r="F122" s="139" t="s">
        <v>385</v>
      </c>
      <c r="J122" s="140">
        <f>BK122</f>
        <v>0</v>
      </c>
      <c r="L122" s="129"/>
      <c r="M122" s="133"/>
      <c r="N122" s="134"/>
      <c r="O122" s="134"/>
      <c r="P122" s="135">
        <f>SUM(P123:P148)</f>
        <v>97.57049999999998</v>
      </c>
      <c r="Q122" s="134"/>
      <c r="R122" s="135">
        <f>SUM(R123:R148)</f>
        <v>0.73987</v>
      </c>
      <c r="S122" s="134"/>
      <c r="T122" s="136">
        <f>SUM(T123:T148)</f>
        <v>0</v>
      </c>
      <c r="AR122" s="130" t="s">
        <v>101</v>
      </c>
      <c r="AT122" s="137" t="s">
        <v>79</v>
      </c>
      <c r="AU122" s="137" t="s">
        <v>19</v>
      </c>
      <c r="AY122" s="130" t="s">
        <v>159</v>
      </c>
      <c r="BK122" s="138">
        <f>SUM(BK123:BK148)</f>
        <v>0</v>
      </c>
    </row>
    <row r="123" spans="1:65" s="2" customFormat="1" ht="24" customHeight="1">
      <c r="A123" s="29"/>
      <c r="B123" s="141"/>
      <c r="C123" s="142" t="s">
        <v>19</v>
      </c>
      <c r="D123" s="142" t="s">
        <v>161</v>
      </c>
      <c r="E123" s="143" t="s">
        <v>516</v>
      </c>
      <c r="F123" s="144" t="s">
        <v>517</v>
      </c>
      <c r="G123" s="145" t="s">
        <v>100</v>
      </c>
      <c r="H123" s="146">
        <v>200</v>
      </c>
      <c r="I123" s="147"/>
      <c r="J123" s="147">
        <f>ROUND(I123*H123,2)</f>
        <v>0</v>
      </c>
      <c r="K123" s="144" t="s">
        <v>164</v>
      </c>
      <c r="L123" s="30"/>
      <c r="M123" s="148" t="s">
        <v>1</v>
      </c>
      <c r="N123" s="149" t="s">
        <v>45</v>
      </c>
      <c r="O123" s="150">
        <v>0.058</v>
      </c>
      <c r="P123" s="150">
        <f>O123*H123</f>
        <v>11.600000000000001</v>
      </c>
      <c r="Q123" s="150">
        <v>0</v>
      </c>
      <c r="R123" s="150">
        <f>Q123*H123</f>
        <v>0</v>
      </c>
      <c r="S123" s="150">
        <v>0</v>
      </c>
      <c r="T123" s="151">
        <f>S123*H123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52" t="s">
        <v>360</v>
      </c>
      <c r="AT123" s="152" t="s">
        <v>161</v>
      </c>
      <c r="AU123" s="152" t="s">
        <v>87</v>
      </c>
      <c r="AY123" s="17" t="s">
        <v>159</v>
      </c>
      <c r="BE123" s="153">
        <f>IF(N123="základní",J123,0)</f>
        <v>0</v>
      </c>
      <c r="BF123" s="153">
        <f>IF(N123="snížená",J123,0)</f>
        <v>0</v>
      </c>
      <c r="BG123" s="153">
        <f>IF(N123="zákl. přenesená",J123,0)</f>
        <v>0</v>
      </c>
      <c r="BH123" s="153">
        <f>IF(N123="sníž. přenesená",J123,0)</f>
        <v>0</v>
      </c>
      <c r="BI123" s="153">
        <f>IF(N123="nulová",J123,0)</f>
        <v>0</v>
      </c>
      <c r="BJ123" s="17" t="s">
        <v>19</v>
      </c>
      <c r="BK123" s="153">
        <f>ROUND(I123*H123,2)</f>
        <v>0</v>
      </c>
      <c r="BL123" s="17" t="s">
        <v>360</v>
      </c>
      <c r="BM123" s="152" t="s">
        <v>518</v>
      </c>
    </row>
    <row r="124" spans="1:65" s="2" customFormat="1" ht="24" customHeight="1">
      <c r="A124" s="29"/>
      <c r="B124" s="141"/>
      <c r="C124" s="169" t="s">
        <v>87</v>
      </c>
      <c r="D124" s="169" t="s">
        <v>235</v>
      </c>
      <c r="E124" s="170" t="s">
        <v>519</v>
      </c>
      <c r="F124" s="171" t="s">
        <v>520</v>
      </c>
      <c r="G124" s="172" t="s">
        <v>100</v>
      </c>
      <c r="H124" s="173">
        <v>200</v>
      </c>
      <c r="I124" s="174"/>
      <c r="J124" s="174">
        <f>ROUND(I124*H124,2)</f>
        <v>0</v>
      </c>
      <c r="K124" s="171" t="s">
        <v>164</v>
      </c>
      <c r="L124" s="175"/>
      <c r="M124" s="176" t="s">
        <v>1</v>
      </c>
      <c r="N124" s="177" t="s">
        <v>45</v>
      </c>
      <c r="O124" s="150">
        <v>0</v>
      </c>
      <c r="P124" s="150">
        <f>O124*H124</f>
        <v>0</v>
      </c>
      <c r="Q124" s="150">
        <v>0.00055</v>
      </c>
      <c r="R124" s="150">
        <f>Q124*H124</f>
        <v>0.11</v>
      </c>
      <c r="S124" s="150">
        <v>0</v>
      </c>
      <c r="T124" s="151">
        <f>S124*H124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52" t="s">
        <v>390</v>
      </c>
      <c r="AT124" s="152" t="s">
        <v>235</v>
      </c>
      <c r="AU124" s="152" t="s">
        <v>87</v>
      </c>
      <c r="AY124" s="17" t="s">
        <v>159</v>
      </c>
      <c r="BE124" s="153">
        <f>IF(N124="základní",J124,0)</f>
        <v>0</v>
      </c>
      <c r="BF124" s="153">
        <f>IF(N124="snížená",J124,0)</f>
        <v>0</v>
      </c>
      <c r="BG124" s="153">
        <f>IF(N124="zákl. přenesená",J124,0)</f>
        <v>0</v>
      </c>
      <c r="BH124" s="153">
        <f>IF(N124="sníž. přenesená",J124,0)</f>
        <v>0</v>
      </c>
      <c r="BI124" s="153">
        <f>IF(N124="nulová",J124,0)</f>
        <v>0</v>
      </c>
      <c r="BJ124" s="17" t="s">
        <v>19</v>
      </c>
      <c r="BK124" s="153">
        <f>ROUND(I124*H124,2)</f>
        <v>0</v>
      </c>
      <c r="BL124" s="17" t="s">
        <v>390</v>
      </c>
      <c r="BM124" s="152" t="s">
        <v>521</v>
      </c>
    </row>
    <row r="125" spans="1:47" s="2" customFormat="1" ht="19.5">
      <c r="A125" s="29"/>
      <c r="B125" s="30"/>
      <c r="C125" s="29"/>
      <c r="D125" s="155" t="s">
        <v>391</v>
      </c>
      <c r="E125" s="29"/>
      <c r="F125" s="184" t="s">
        <v>392</v>
      </c>
      <c r="G125" s="29"/>
      <c r="H125" s="29"/>
      <c r="I125" s="29"/>
      <c r="J125" s="29"/>
      <c r="K125" s="29"/>
      <c r="L125" s="30"/>
      <c r="M125" s="185"/>
      <c r="N125" s="186"/>
      <c r="O125" s="55"/>
      <c r="P125" s="55"/>
      <c r="Q125" s="55"/>
      <c r="R125" s="55"/>
      <c r="S125" s="55"/>
      <c r="T125" s="56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T125" s="17" t="s">
        <v>391</v>
      </c>
      <c r="AU125" s="17" t="s">
        <v>87</v>
      </c>
    </row>
    <row r="126" spans="1:65" s="2" customFormat="1" ht="24" customHeight="1">
      <c r="A126" s="29"/>
      <c r="B126" s="141"/>
      <c r="C126" s="142" t="s">
        <v>101</v>
      </c>
      <c r="D126" s="142" t="s">
        <v>161</v>
      </c>
      <c r="E126" s="143" t="s">
        <v>522</v>
      </c>
      <c r="F126" s="144" t="s">
        <v>523</v>
      </c>
      <c r="G126" s="145" t="s">
        <v>122</v>
      </c>
      <c r="H126" s="146">
        <v>15</v>
      </c>
      <c r="I126" s="147"/>
      <c r="J126" s="147">
        <f aca="true" t="shared" si="0" ref="J126:J139">ROUND(I126*H126,2)</f>
        <v>0</v>
      </c>
      <c r="K126" s="144" t="s">
        <v>164</v>
      </c>
      <c r="L126" s="30"/>
      <c r="M126" s="148" t="s">
        <v>1</v>
      </c>
      <c r="N126" s="149" t="s">
        <v>45</v>
      </c>
      <c r="O126" s="150">
        <v>0.051</v>
      </c>
      <c r="P126" s="150">
        <f aca="true" t="shared" si="1" ref="P126:P139">O126*H126</f>
        <v>0.7649999999999999</v>
      </c>
      <c r="Q126" s="150">
        <v>0</v>
      </c>
      <c r="R126" s="150">
        <f aca="true" t="shared" si="2" ref="R126:R139">Q126*H126</f>
        <v>0</v>
      </c>
      <c r="S126" s="150">
        <v>0</v>
      </c>
      <c r="T126" s="151">
        <f aca="true" t="shared" si="3" ref="T126:T139"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2" t="s">
        <v>360</v>
      </c>
      <c r="AT126" s="152" t="s">
        <v>161</v>
      </c>
      <c r="AU126" s="152" t="s">
        <v>87</v>
      </c>
      <c r="AY126" s="17" t="s">
        <v>159</v>
      </c>
      <c r="BE126" s="153">
        <f aca="true" t="shared" si="4" ref="BE126:BE139">IF(N126="základní",J126,0)</f>
        <v>0</v>
      </c>
      <c r="BF126" s="153">
        <f aca="true" t="shared" si="5" ref="BF126:BF139">IF(N126="snížená",J126,0)</f>
        <v>0</v>
      </c>
      <c r="BG126" s="153">
        <f aca="true" t="shared" si="6" ref="BG126:BG139">IF(N126="zákl. přenesená",J126,0)</f>
        <v>0</v>
      </c>
      <c r="BH126" s="153">
        <f aca="true" t="shared" si="7" ref="BH126:BH139">IF(N126="sníž. přenesená",J126,0)</f>
        <v>0</v>
      </c>
      <c r="BI126" s="153">
        <f aca="true" t="shared" si="8" ref="BI126:BI139">IF(N126="nulová",J126,0)</f>
        <v>0</v>
      </c>
      <c r="BJ126" s="17" t="s">
        <v>19</v>
      </c>
      <c r="BK126" s="153">
        <f aca="true" t="shared" si="9" ref="BK126:BK139">ROUND(I126*H126,2)</f>
        <v>0</v>
      </c>
      <c r="BL126" s="17" t="s">
        <v>360</v>
      </c>
      <c r="BM126" s="152" t="s">
        <v>524</v>
      </c>
    </row>
    <row r="127" spans="1:65" s="2" customFormat="1" ht="24" customHeight="1">
      <c r="A127" s="29"/>
      <c r="B127" s="141"/>
      <c r="C127" s="142" t="s">
        <v>165</v>
      </c>
      <c r="D127" s="142" t="s">
        <v>161</v>
      </c>
      <c r="E127" s="143" t="s">
        <v>525</v>
      </c>
      <c r="F127" s="144" t="s">
        <v>526</v>
      </c>
      <c r="G127" s="145" t="s">
        <v>122</v>
      </c>
      <c r="H127" s="146">
        <v>50</v>
      </c>
      <c r="I127" s="147"/>
      <c r="J127" s="147">
        <f t="shared" si="0"/>
        <v>0</v>
      </c>
      <c r="K127" s="144" t="s">
        <v>164</v>
      </c>
      <c r="L127" s="30"/>
      <c r="M127" s="148" t="s">
        <v>1</v>
      </c>
      <c r="N127" s="149" t="s">
        <v>45</v>
      </c>
      <c r="O127" s="150">
        <v>0.127</v>
      </c>
      <c r="P127" s="150">
        <f t="shared" si="1"/>
        <v>6.35</v>
      </c>
      <c r="Q127" s="150">
        <v>0</v>
      </c>
      <c r="R127" s="150">
        <f t="shared" si="2"/>
        <v>0</v>
      </c>
      <c r="S127" s="150">
        <v>0</v>
      </c>
      <c r="T127" s="151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2" t="s">
        <v>360</v>
      </c>
      <c r="AT127" s="152" t="s">
        <v>161</v>
      </c>
      <c r="AU127" s="152" t="s">
        <v>87</v>
      </c>
      <c r="AY127" s="17" t="s">
        <v>159</v>
      </c>
      <c r="BE127" s="153">
        <f t="shared" si="4"/>
        <v>0</v>
      </c>
      <c r="BF127" s="153">
        <f t="shared" si="5"/>
        <v>0</v>
      </c>
      <c r="BG127" s="153">
        <f t="shared" si="6"/>
        <v>0</v>
      </c>
      <c r="BH127" s="153">
        <f t="shared" si="7"/>
        <v>0</v>
      </c>
      <c r="BI127" s="153">
        <f t="shared" si="8"/>
        <v>0</v>
      </c>
      <c r="BJ127" s="17" t="s">
        <v>19</v>
      </c>
      <c r="BK127" s="153">
        <f t="shared" si="9"/>
        <v>0</v>
      </c>
      <c r="BL127" s="17" t="s">
        <v>360</v>
      </c>
      <c r="BM127" s="152" t="s">
        <v>527</v>
      </c>
    </row>
    <row r="128" spans="1:65" s="2" customFormat="1" ht="24" customHeight="1">
      <c r="A128" s="29"/>
      <c r="B128" s="141"/>
      <c r="C128" s="142" t="s">
        <v>168</v>
      </c>
      <c r="D128" s="142" t="s">
        <v>161</v>
      </c>
      <c r="E128" s="143" t="s">
        <v>528</v>
      </c>
      <c r="F128" s="144" t="s">
        <v>529</v>
      </c>
      <c r="G128" s="145" t="s">
        <v>122</v>
      </c>
      <c r="H128" s="146">
        <v>15</v>
      </c>
      <c r="I128" s="147"/>
      <c r="J128" s="147">
        <f t="shared" si="0"/>
        <v>0</v>
      </c>
      <c r="K128" s="144" t="s">
        <v>164</v>
      </c>
      <c r="L128" s="30"/>
      <c r="M128" s="148" t="s">
        <v>1</v>
      </c>
      <c r="N128" s="149" t="s">
        <v>45</v>
      </c>
      <c r="O128" s="150">
        <v>0.711</v>
      </c>
      <c r="P128" s="150">
        <f t="shared" si="1"/>
        <v>10.665</v>
      </c>
      <c r="Q128" s="150">
        <v>0</v>
      </c>
      <c r="R128" s="150">
        <f t="shared" si="2"/>
        <v>0</v>
      </c>
      <c r="S128" s="150">
        <v>0</v>
      </c>
      <c r="T128" s="151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2" t="s">
        <v>360</v>
      </c>
      <c r="AT128" s="152" t="s">
        <v>161</v>
      </c>
      <c r="AU128" s="152" t="s">
        <v>87</v>
      </c>
      <c r="AY128" s="17" t="s">
        <v>159</v>
      </c>
      <c r="BE128" s="153">
        <f t="shared" si="4"/>
        <v>0</v>
      </c>
      <c r="BF128" s="153">
        <f t="shared" si="5"/>
        <v>0</v>
      </c>
      <c r="BG128" s="153">
        <f t="shared" si="6"/>
        <v>0</v>
      </c>
      <c r="BH128" s="153">
        <f t="shared" si="7"/>
        <v>0</v>
      </c>
      <c r="BI128" s="153">
        <f t="shared" si="8"/>
        <v>0</v>
      </c>
      <c r="BJ128" s="17" t="s">
        <v>19</v>
      </c>
      <c r="BK128" s="153">
        <f t="shared" si="9"/>
        <v>0</v>
      </c>
      <c r="BL128" s="17" t="s">
        <v>360</v>
      </c>
      <c r="BM128" s="152" t="s">
        <v>530</v>
      </c>
    </row>
    <row r="129" spans="1:65" s="2" customFormat="1" ht="24" customHeight="1">
      <c r="A129" s="29"/>
      <c r="B129" s="141"/>
      <c r="C129" s="169" t="s">
        <v>169</v>
      </c>
      <c r="D129" s="169" t="s">
        <v>235</v>
      </c>
      <c r="E129" s="170" t="s">
        <v>531</v>
      </c>
      <c r="F129" s="171" t="s">
        <v>532</v>
      </c>
      <c r="G129" s="172" t="s">
        <v>122</v>
      </c>
      <c r="H129" s="173">
        <v>15</v>
      </c>
      <c r="I129" s="174"/>
      <c r="J129" s="174">
        <f t="shared" si="0"/>
        <v>0</v>
      </c>
      <c r="K129" s="171" t="s">
        <v>164</v>
      </c>
      <c r="L129" s="175"/>
      <c r="M129" s="176" t="s">
        <v>1</v>
      </c>
      <c r="N129" s="177" t="s">
        <v>45</v>
      </c>
      <c r="O129" s="150">
        <v>0</v>
      </c>
      <c r="P129" s="150">
        <f t="shared" si="1"/>
        <v>0</v>
      </c>
      <c r="Q129" s="150">
        <v>0.0037</v>
      </c>
      <c r="R129" s="150">
        <f t="shared" si="2"/>
        <v>0.0555</v>
      </c>
      <c r="S129" s="150">
        <v>0</v>
      </c>
      <c r="T129" s="151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2" t="s">
        <v>390</v>
      </c>
      <c r="AT129" s="152" t="s">
        <v>235</v>
      </c>
      <c r="AU129" s="152" t="s">
        <v>87</v>
      </c>
      <c r="AY129" s="17" t="s">
        <v>159</v>
      </c>
      <c r="BE129" s="153">
        <f t="shared" si="4"/>
        <v>0</v>
      </c>
      <c r="BF129" s="153">
        <f t="shared" si="5"/>
        <v>0</v>
      </c>
      <c r="BG129" s="153">
        <f t="shared" si="6"/>
        <v>0</v>
      </c>
      <c r="BH129" s="153">
        <f t="shared" si="7"/>
        <v>0</v>
      </c>
      <c r="BI129" s="153">
        <f t="shared" si="8"/>
        <v>0</v>
      </c>
      <c r="BJ129" s="17" t="s">
        <v>19</v>
      </c>
      <c r="BK129" s="153">
        <f t="shared" si="9"/>
        <v>0</v>
      </c>
      <c r="BL129" s="17" t="s">
        <v>390</v>
      </c>
      <c r="BM129" s="152" t="s">
        <v>533</v>
      </c>
    </row>
    <row r="130" spans="1:65" s="2" customFormat="1" ht="24" customHeight="1">
      <c r="A130" s="29"/>
      <c r="B130" s="141"/>
      <c r="C130" s="142" t="s">
        <v>170</v>
      </c>
      <c r="D130" s="142" t="s">
        <v>161</v>
      </c>
      <c r="E130" s="143" t="s">
        <v>534</v>
      </c>
      <c r="F130" s="144" t="s">
        <v>535</v>
      </c>
      <c r="G130" s="145" t="s">
        <v>122</v>
      </c>
      <c r="H130" s="146">
        <v>3</v>
      </c>
      <c r="I130" s="147"/>
      <c r="J130" s="147">
        <f t="shared" si="0"/>
        <v>0</v>
      </c>
      <c r="K130" s="144" t="s">
        <v>164</v>
      </c>
      <c r="L130" s="30"/>
      <c r="M130" s="148" t="s">
        <v>1</v>
      </c>
      <c r="N130" s="149" t="s">
        <v>45</v>
      </c>
      <c r="O130" s="150">
        <v>0.918</v>
      </c>
      <c r="P130" s="150">
        <f t="shared" si="1"/>
        <v>2.754</v>
      </c>
      <c r="Q130" s="150">
        <v>0</v>
      </c>
      <c r="R130" s="150">
        <f t="shared" si="2"/>
        <v>0</v>
      </c>
      <c r="S130" s="150">
        <v>0</v>
      </c>
      <c r="T130" s="151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2" t="s">
        <v>360</v>
      </c>
      <c r="AT130" s="152" t="s">
        <v>161</v>
      </c>
      <c r="AU130" s="152" t="s">
        <v>87</v>
      </c>
      <c r="AY130" s="17" t="s">
        <v>159</v>
      </c>
      <c r="BE130" s="153">
        <f t="shared" si="4"/>
        <v>0</v>
      </c>
      <c r="BF130" s="153">
        <f t="shared" si="5"/>
        <v>0</v>
      </c>
      <c r="BG130" s="153">
        <f t="shared" si="6"/>
        <v>0</v>
      </c>
      <c r="BH130" s="153">
        <f t="shared" si="7"/>
        <v>0</v>
      </c>
      <c r="BI130" s="153">
        <f t="shared" si="8"/>
        <v>0</v>
      </c>
      <c r="BJ130" s="17" t="s">
        <v>19</v>
      </c>
      <c r="BK130" s="153">
        <f t="shared" si="9"/>
        <v>0</v>
      </c>
      <c r="BL130" s="17" t="s">
        <v>360</v>
      </c>
      <c r="BM130" s="152" t="s">
        <v>536</v>
      </c>
    </row>
    <row r="131" spans="1:65" s="2" customFormat="1" ht="24" customHeight="1">
      <c r="A131" s="29"/>
      <c r="B131" s="141"/>
      <c r="C131" s="169" t="s">
        <v>105</v>
      </c>
      <c r="D131" s="169" t="s">
        <v>235</v>
      </c>
      <c r="E131" s="170" t="s">
        <v>537</v>
      </c>
      <c r="F131" s="171" t="s">
        <v>538</v>
      </c>
      <c r="G131" s="172" t="s">
        <v>122</v>
      </c>
      <c r="H131" s="173">
        <v>3</v>
      </c>
      <c r="I131" s="174"/>
      <c r="J131" s="174">
        <f t="shared" si="0"/>
        <v>0</v>
      </c>
      <c r="K131" s="171" t="s">
        <v>1</v>
      </c>
      <c r="L131" s="175"/>
      <c r="M131" s="176" t="s">
        <v>1</v>
      </c>
      <c r="N131" s="177" t="s">
        <v>45</v>
      </c>
      <c r="O131" s="150">
        <v>0</v>
      </c>
      <c r="P131" s="150">
        <f t="shared" si="1"/>
        <v>0</v>
      </c>
      <c r="Q131" s="150">
        <v>0.0065</v>
      </c>
      <c r="R131" s="150">
        <f t="shared" si="2"/>
        <v>0.0195</v>
      </c>
      <c r="S131" s="150">
        <v>0</v>
      </c>
      <c r="T131" s="151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2" t="s">
        <v>390</v>
      </c>
      <c r="AT131" s="152" t="s">
        <v>235</v>
      </c>
      <c r="AU131" s="152" t="s">
        <v>87</v>
      </c>
      <c r="AY131" s="17" t="s">
        <v>159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7" t="s">
        <v>19</v>
      </c>
      <c r="BK131" s="153">
        <f t="shared" si="9"/>
        <v>0</v>
      </c>
      <c r="BL131" s="17" t="s">
        <v>390</v>
      </c>
      <c r="BM131" s="152" t="s">
        <v>539</v>
      </c>
    </row>
    <row r="132" spans="1:65" s="2" customFormat="1" ht="24" customHeight="1">
      <c r="A132" s="29"/>
      <c r="B132" s="141"/>
      <c r="C132" s="142" t="s">
        <v>175</v>
      </c>
      <c r="D132" s="142" t="s">
        <v>161</v>
      </c>
      <c r="E132" s="143" t="s">
        <v>540</v>
      </c>
      <c r="F132" s="144" t="s">
        <v>541</v>
      </c>
      <c r="G132" s="145" t="s">
        <v>122</v>
      </c>
      <c r="H132" s="146">
        <v>3</v>
      </c>
      <c r="I132" s="147"/>
      <c r="J132" s="147">
        <f t="shared" si="0"/>
        <v>0</v>
      </c>
      <c r="K132" s="144" t="s">
        <v>164</v>
      </c>
      <c r="L132" s="30"/>
      <c r="M132" s="148" t="s">
        <v>1</v>
      </c>
      <c r="N132" s="149" t="s">
        <v>45</v>
      </c>
      <c r="O132" s="150">
        <v>0.459</v>
      </c>
      <c r="P132" s="150">
        <f t="shared" si="1"/>
        <v>1.377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2" t="s">
        <v>360</v>
      </c>
      <c r="AT132" s="152" t="s">
        <v>161</v>
      </c>
      <c r="AU132" s="152" t="s">
        <v>87</v>
      </c>
      <c r="AY132" s="17" t="s">
        <v>159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7" t="s">
        <v>19</v>
      </c>
      <c r="BK132" s="153">
        <f t="shared" si="9"/>
        <v>0</v>
      </c>
      <c r="BL132" s="17" t="s">
        <v>360</v>
      </c>
      <c r="BM132" s="152" t="s">
        <v>542</v>
      </c>
    </row>
    <row r="133" spans="1:65" s="2" customFormat="1" ht="24" customHeight="1">
      <c r="A133" s="29"/>
      <c r="B133" s="141"/>
      <c r="C133" s="142" t="s">
        <v>24</v>
      </c>
      <c r="D133" s="142" t="s">
        <v>161</v>
      </c>
      <c r="E133" s="143" t="s">
        <v>543</v>
      </c>
      <c r="F133" s="144" t="s">
        <v>544</v>
      </c>
      <c r="G133" s="145" t="s">
        <v>122</v>
      </c>
      <c r="H133" s="146">
        <v>3</v>
      </c>
      <c r="I133" s="147"/>
      <c r="J133" s="147">
        <f t="shared" si="0"/>
        <v>0</v>
      </c>
      <c r="K133" s="144" t="s">
        <v>164</v>
      </c>
      <c r="L133" s="30"/>
      <c r="M133" s="148" t="s">
        <v>1</v>
      </c>
      <c r="N133" s="149" t="s">
        <v>45</v>
      </c>
      <c r="O133" s="150">
        <v>3.813</v>
      </c>
      <c r="P133" s="150">
        <f t="shared" si="1"/>
        <v>11.439</v>
      </c>
      <c r="Q133" s="150">
        <v>0</v>
      </c>
      <c r="R133" s="150">
        <f t="shared" si="2"/>
        <v>0</v>
      </c>
      <c r="S133" s="150">
        <v>0</v>
      </c>
      <c r="T133" s="151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2" t="s">
        <v>360</v>
      </c>
      <c r="AT133" s="152" t="s">
        <v>161</v>
      </c>
      <c r="AU133" s="152" t="s">
        <v>87</v>
      </c>
      <c r="AY133" s="17" t="s">
        <v>159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7" t="s">
        <v>19</v>
      </c>
      <c r="BK133" s="153">
        <f t="shared" si="9"/>
        <v>0</v>
      </c>
      <c r="BL133" s="17" t="s">
        <v>360</v>
      </c>
      <c r="BM133" s="152" t="s">
        <v>545</v>
      </c>
    </row>
    <row r="134" spans="1:65" s="2" customFormat="1" ht="16.5" customHeight="1">
      <c r="A134" s="29"/>
      <c r="B134" s="141"/>
      <c r="C134" s="169" t="s">
        <v>181</v>
      </c>
      <c r="D134" s="169" t="s">
        <v>235</v>
      </c>
      <c r="E134" s="170" t="s">
        <v>546</v>
      </c>
      <c r="F134" s="171" t="s">
        <v>547</v>
      </c>
      <c r="G134" s="172" t="s">
        <v>122</v>
      </c>
      <c r="H134" s="173">
        <v>3</v>
      </c>
      <c r="I134" s="174"/>
      <c r="J134" s="174">
        <f t="shared" si="0"/>
        <v>0</v>
      </c>
      <c r="K134" s="171" t="s">
        <v>1</v>
      </c>
      <c r="L134" s="175"/>
      <c r="M134" s="176" t="s">
        <v>1</v>
      </c>
      <c r="N134" s="177" t="s">
        <v>45</v>
      </c>
      <c r="O134" s="150">
        <v>0</v>
      </c>
      <c r="P134" s="150">
        <f t="shared" si="1"/>
        <v>0</v>
      </c>
      <c r="Q134" s="150">
        <v>0.061</v>
      </c>
      <c r="R134" s="150">
        <f t="shared" si="2"/>
        <v>0.183</v>
      </c>
      <c r="S134" s="150">
        <v>0</v>
      </c>
      <c r="T134" s="151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2" t="s">
        <v>390</v>
      </c>
      <c r="AT134" s="152" t="s">
        <v>235</v>
      </c>
      <c r="AU134" s="152" t="s">
        <v>87</v>
      </c>
      <c r="AY134" s="17" t="s">
        <v>159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7" t="s">
        <v>19</v>
      </c>
      <c r="BK134" s="153">
        <f t="shared" si="9"/>
        <v>0</v>
      </c>
      <c r="BL134" s="17" t="s">
        <v>390</v>
      </c>
      <c r="BM134" s="152" t="s">
        <v>548</v>
      </c>
    </row>
    <row r="135" spans="1:65" s="2" customFormat="1" ht="24" customHeight="1">
      <c r="A135" s="29"/>
      <c r="B135" s="141"/>
      <c r="C135" s="142" t="s">
        <v>107</v>
      </c>
      <c r="D135" s="142" t="s">
        <v>161</v>
      </c>
      <c r="E135" s="143" t="s">
        <v>549</v>
      </c>
      <c r="F135" s="144" t="s">
        <v>550</v>
      </c>
      <c r="G135" s="145" t="s">
        <v>122</v>
      </c>
      <c r="H135" s="146">
        <v>3</v>
      </c>
      <c r="I135" s="147"/>
      <c r="J135" s="147">
        <f t="shared" si="0"/>
        <v>0</v>
      </c>
      <c r="K135" s="144" t="s">
        <v>164</v>
      </c>
      <c r="L135" s="30"/>
      <c r="M135" s="148" t="s">
        <v>1</v>
      </c>
      <c r="N135" s="149" t="s">
        <v>45</v>
      </c>
      <c r="O135" s="150">
        <v>1.9065</v>
      </c>
      <c r="P135" s="150">
        <f t="shared" si="1"/>
        <v>5.7195</v>
      </c>
      <c r="Q135" s="150">
        <v>0</v>
      </c>
      <c r="R135" s="150">
        <f t="shared" si="2"/>
        <v>0</v>
      </c>
      <c r="S135" s="150">
        <v>0</v>
      </c>
      <c r="T135" s="151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2" t="s">
        <v>360</v>
      </c>
      <c r="AT135" s="152" t="s">
        <v>161</v>
      </c>
      <c r="AU135" s="152" t="s">
        <v>87</v>
      </c>
      <c r="AY135" s="17" t="s">
        <v>159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7" t="s">
        <v>19</v>
      </c>
      <c r="BK135" s="153">
        <f t="shared" si="9"/>
        <v>0</v>
      </c>
      <c r="BL135" s="17" t="s">
        <v>360</v>
      </c>
      <c r="BM135" s="152" t="s">
        <v>551</v>
      </c>
    </row>
    <row r="136" spans="1:65" s="2" customFormat="1" ht="16.5" customHeight="1">
      <c r="A136" s="29"/>
      <c r="B136" s="141"/>
      <c r="C136" s="142" t="s">
        <v>188</v>
      </c>
      <c r="D136" s="142" t="s">
        <v>161</v>
      </c>
      <c r="E136" s="143" t="s">
        <v>552</v>
      </c>
      <c r="F136" s="144" t="s">
        <v>553</v>
      </c>
      <c r="G136" s="145" t="s">
        <v>122</v>
      </c>
      <c r="H136" s="146">
        <v>3</v>
      </c>
      <c r="I136" s="147"/>
      <c r="J136" s="147">
        <f t="shared" si="0"/>
        <v>0</v>
      </c>
      <c r="K136" s="144" t="s">
        <v>164</v>
      </c>
      <c r="L136" s="30"/>
      <c r="M136" s="148" t="s">
        <v>1</v>
      </c>
      <c r="N136" s="149" t="s">
        <v>45</v>
      </c>
      <c r="O136" s="150">
        <v>1.367</v>
      </c>
      <c r="P136" s="150">
        <f t="shared" si="1"/>
        <v>4.101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2" t="s">
        <v>360</v>
      </c>
      <c r="AT136" s="152" t="s">
        <v>161</v>
      </c>
      <c r="AU136" s="152" t="s">
        <v>87</v>
      </c>
      <c r="AY136" s="17" t="s">
        <v>159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7" t="s">
        <v>19</v>
      </c>
      <c r="BK136" s="153">
        <f t="shared" si="9"/>
        <v>0</v>
      </c>
      <c r="BL136" s="17" t="s">
        <v>360</v>
      </c>
      <c r="BM136" s="152" t="s">
        <v>554</v>
      </c>
    </row>
    <row r="137" spans="1:65" s="2" customFormat="1" ht="16.5" customHeight="1">
      <c r="A137" s="29"/>
      <c r="B137" s="141"/>
      <c r="C137" s="169" t="s">
        <v>192</v>
      </c>
      <c r="D137" s="169" t="s">
        <v>235</v>
      </c>
      <c r="E137" s="170" t="s">
        <v>555</v>
      </c>
      <c r="F137" s="171" t="s">
        <v>556</v>
      </c>
      <c r="G137" s="172" t="s">
        <v>122</v>
      </c>
      <c r="H137" s="173">
        <v>3</v>
      </c>
      <c r="I137" s="174"/>
      <c r="J137" s="174">
        <f t="shared" si="0"/>
        <v>0</v>
      </c>
      <c r="K137" s="171" t="s">
        <v>1</v>
      </c>
      <c r="L137" s="175"/>
      <c r="M137" s="176" t="s">
        <v>1</v>
      </c>
      <c r="N137" s="177" t="s">
        <v>45</v>
      </c>
      <c r="O137" s="150">
        <v>0</v>
      </c>
      <c r="P137" s="150">
        <f t="shared" si="1"/>
        <v>0</v>
      </c>
      <c r="Q137" s="150">
        <v>0.00019</v>
      </c>
      <c r="R137" s="150">
        <f t="shared" si="2"/>
        <v>0.00057</v>
      </c>
      <c r="S137" s="150">
        <v>0</v>
      </c>
      <c r="T137" s="151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2" t="s">
        <v>390</v>
      </c>
      <c r="AT137" s="152" t="s">
        <v>235</v>
      </c>
      <c r="AU137" s="152" t="s">
        <v>87</v>
      </c>
      <c r="AY137" s="17" t="s">
        <v>159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7" t="s">
        <v>19</v>
      </c>
      <c r="BK137" s="153">
        <f t="shared" si="9"/>
        <v>0</v>
      </c>
      <c r="BL137" s="17" t="s">
        <v>390</v>
      </c>
      <c r="BM137" s="152" t="s">
        <v>557</v>
      </c>
    </row>
    <row r="138" spans="1:65" s="2" customFormat="1" ht="24" customHeight="1">
      <c r="A138" s="29"/>
      <c r="B138" s="141"/>
      <c r="C138" s="142" t="s">
        <v>8</v>
      </c>
      <c r="D138" s="142" t="s">
        <v>161</v>
      </c>
      <c r="E138" s="143" t="s">
        <v>558</v>
      </c>
      <c r="F138" s="144" t="s">
        <v>559</v>
      </c>
      <c r="G138" s="145" t="s">
        <v>100</v>
      </c>
      <c r="H138" s="146">
        <v>200</v>
      </c>
      <c r="I138" s="147"/>
      <c r="J138" s="147">
        <f t="shared" si="0"/>
        <v>0</v>
      </c>
      <c r="K138" s="144" t="s">
        <v>164</v>
      </c>
      <c r="L138" s="30"/>
      <c r="M138" s="148" t="s">
        <v>1</v>
      </c>
      <c r="N138" s="149" t="s">
        <v>45</v>
      </c>
      <c r="O138" s="150">
        <v>0.123</v>
      </c>
      <c r="P138" s="150">
        <f t="shared" si="1"/>
        <v>24.6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2" t="s">
        <v>360</v>
      </c>
      <c r="AT138" s="152" t="s">
        <v>161</v>
      </c>
      <c r="AU138" s="152" t="s">
        <v>87</v>
      </c>
      <c r="AY138" s="17" t="s">
        <v>159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7" t="s">
        <v>19</v>
      </c>
      <c r="BK138" s="153">
        <f t="shared" si="9"/>
        <v>0</v>
      </c>
      <c r="BL138" s="17" t="s">
        <v>360</v>
      </c>
      <c r="BM138" s="152" t="s">
        <v>560</v>
      </c>
    </row>
    <row r="139" spans="1:65" s="2" customFormat="1" ht="16.5" customHeight="1">
      <c r="A139" s="29"/>
      <c r="B139" s="141"/>
      <c r="C139" s="169" t="s">
        <v>199</v>
      </c>
      <c r="D139" s="169" t="s">
        <v>235</v>
      </c>
      <c r="E139" s="170" t="s">
        <v>561</v>
      </c>
      <c r="F139" s="171" t="s">
        <v>562</v>
      </c>
      <c r="G139" s="172" t="s">
        <v>252</v>
      </c>
      <c r="H139" s="173">
        <v>180</v>
      </c>
      <c r="I139" s="174"/>
      <c r="J139" s="174">
        <f t="shared" si="0"/>
        <v>0</v>
      </c>
      <c r="K139" s="171" t="s">
        <v>164</v>
      </c>
      <c r="L139" s="175"/>
      <c r="M139" s="176" t="s">
        <v>1</v>
      </c>
      <c r="N139" s="177" t="s">
        <v>45</v>
      </c>
      <c r="O139" s="150">
        <v>0</v>
      </c>
      <c r="P139" s="150">
        <f t="shared" si="1"/>
        <v>0</v>
      </c>
      <c r="Q139" s="150">
        <v>0.001</v>
      </c>
      <c r="R139" s="150">
        <f t="shared" si="2"/>
        <v>0.18</v>
      </c>
      <c r="S139" s="150">
        <v>0</v>
      </c>
      <c r="T139" s="151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2" t="s">
        <v>390</v>
      </c>
      <c r="AT139" s="152" t="s">
        <v>235</v>
      </c>
      <c r="AU139" s="152" t="s">
        <v>87</v>
      </c>
      <c r="AY139" s="17" t="s">
        <v>159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7" t="s">
        <v>19</v>
      </c>
      <c r="BK139" s="153">
        <f t="shared" si="9"/>
        <v>0</v>
      </c>
      <c r="BL139" s="17" t="s">
        <v>390</v>
      </c>
      <c r="BM139" s="152" t="s">
        <v>563</v>
      </c>
    </row>
    <row r="140" spans="1:47" s="2" customFormat="1" ht="19.5">
      <c r="A140" s="29"/>
      <c r="B140" s="30"/>
      <c r="C140" s="29"/>
      <c r="D140" s="155" t="s">
        <v>391</v>
      </c>
      <c r="E140" s="29"/>
      <c r="F140" s="184" t="s">
        <v>564</v>
      </c>
      <c r="G140" s="29"/>
      <c r="H140" s="29"/>
      <c r="I140" s="29"/>
      <c r="J140" s="29"/>
      <c r="K140" s="29"/>
      <c r="L140" s="30"/>
      <c r="M140" s="185"/>
      <c r="N140" s="186"/>
      <c r="O140" s="55"/>
      <c r="P140" s="55"/>
      <c r="Q140" s="55"/>
      <c r="R140" s="55"/>
      <c r="S140" s="55"/>
      <c r="T140" s="56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T140" s="17" t="s">
        <v>391</v>
      </c>
      <c r="AU140" s="17" t="s">
        <v>87</v>
      </c>
    </row>
    <row r="141" spans="2:51" s="13" customFormat="1" ht="12">
      <c r="B141" s="154"/>
      <c r="D141" s="155" t="s">
        <v>166</v>
      </c>
      <c r="E141" s="156" t="s">
        <v>1</v>
      </c>
      <c r="F141" s="157" t="s">
        <v>565</v>
      </c>
      <c r="H141" s="158">
        <v>503.106</v>
      </c>
      <c r="L141" s="154"/>
      <c r="M141" s="159"/>
      <c r="N141" s="160"/>
      <c r="O141" s="160"/>
      <c r="P141" s="160"/>
      <c r="Q141" s="160"/>
      <c r="R141" s="160"/>
      <c r="S141" s="160"/>
      <c r="T141" s="161"/>
      <c r="AT141" s="156" t="s">
        <v>166</v>
      </c>
      <c r="AU141" s="156" t="s">
        <v>87</v>
      </c>
      <c r="AV141" s="13" t="s">
        <v>87</v>
      </c>
      <c r="AW141" s="13" t="s">
        <v>36</v>
      </c>
      <c r="AX141" s="13" t="s">
        <v>19</v>
      </c>
      <c r="AY141" s="156" t="s">
        <v>159</v>
      </c>
    </row>
    <row r="142" spans="1:65" s="2" customFormat="1" ht="24" customHeight="1">
      <c r="A142" s="29"/>
      <c r="B142" s="141"/>
      <c r="C142" s="142" t="s">
        <v>203</v>
      </c>
      <c r="D142" s="142" t="s">
        <v>161</v>
      </c>
      <c r="E142" s="143" t="s">
        <v>566</v>
      </c>
      <c r="F142" s="144" t="s">
        <v>567</v>
      </c>
      <c r="G142" s="145" t="s">
        <v>100</v>
      </c>
      <c r="H142" s="146">
        <v>100</v>
      </c>
      <c r="I142" s="147"/>
      <c r="J142" s="147">
        <f aca="true" t="shared" si="10" ref="J142:J148">ROUND(I142*H142,2)</f>
        <v>0</v>
      </c>
      <c r="K142" s="144" t="s">
        <v>164</v>
      </c>
      <c r="L142" s="30"/>
      <c r="M142" s="148" t="s">
        <v>1</v>
      </c>
      <c r="N142" s="149" t="s">
        <v>45</v>
      </c>
      <c r="O142" s="150">
        <v>0.046</v>
      </c>
      <c r="P142" s="150">
        <f aca="true" t="shared" si="11" ref="P142:P148">O142*H142</f>
        <v>4.6</v>
      </c>
      <c r="Q142" s="150">
        <v>0</v>
      </c>
      <c r="R142" s="150">
        <f aca="true" t="shared" si="12" ref="R142:R148">Q142*H142</f>
        <v>0</v>
      </c>
      <c r="S142" s="150">
        <v>0</v>
      </c>
      <c r="T142" s="151">
        <f aca="true" t="shared" si="13" ref="T142:T148"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2" t="s">
        <v>360</v>
      </c>
      <c r="AT142" s="152" t="s">
        <v>161</v>
      </c>
      <c r="AU142" s="152" t="s">
        <v>87</v>
      </c>
      <c r="AY142" s="17" t="s">
        <v>159</v>
      </c>
      <c r="BE142" s="153">
        <f aca="true" t="shared" si="14" ref="BE142:BE148">IF(N142="základní",J142,0)</f>
        <v>0</v>
      </c>
      <c r="BF142" s="153">
        <f aca="true" t="shared" si="15" ref="BF142:BF148">IF(N142="snížená",J142,0)</f>
        <v>0</v>
      </c>
      <c r="BG142" s="153">
        <f aca="true" t="shared" si="16" ref="BG142:BG148">IF(N142="zákl. přenesená",J142,0)</f>
        <v>0</v>
      </c>
      <c r="BH142" s="153">
        <f aca="true" t="shared" si="17" ref="BH142:BH148">IF(N142="sníž. přenesená",J142,0)</f>
        <v>0</v>
      </c>
      <c r="BI142" s="153">
        <f aca="true" t="shared" si="18" ref="BI142:BI148">IF(N142="nulová",J142,0)</f>
        <v>0</v>
      </c>
      <c r="BJ142" s="17" t="s">
        <v>19</v>
      </c>
      <c r="BK142" s="153">
        <f aca="true" t="shared" si="19" ref="BK142:BK148">ROUND(I142*H142,2)</f>
        <v>0</v>
      </c>
      <c r="BL142" s="17" t="s">
        <v>360</v>
      </c>
      <c r="BM142" s="152" t="s">
        <v>568</v>
      </c>
    </row>
    <row r="143" spans="1:65" s="2" customFormat="1" ht="16.5" customHeight="1">
      <c r="A143" s="29"/>
      <c r="B143" s="141"/>
      <c r="C143" s="169" t="s">
        <v>207</v>
      </c>
      <c r="D143" s="169" t="s">
        <v>235</v>
      </c>
      <c r="E143" s="170" t="s">
        <v>569</v>
      </c>
      <c r="F143" s="171" t="s">
        <v>570</v>
      </c>
      <c r="G143" s="172" t="s">
        <v>100</v>
      </c>
      <c r="H143" s="173">
        <v>100</v>
      </c>
      <c r="I143" s="174"/>
      <c r="J143" s="174">
        <f t="shared" si="10"/>
        <v>0</v>
      </c>
      <c r="K143" s="171" t="s">
        <v>164</v>
      </c>
      <c r="L143" s="175"/>
      <c r="M143" s="176" t="s">
        <v>1</v>
      </c>
      <c r="N143" s="177" t="s">
        <v>45</v>
      </c>
      <c r="O143" s="150">
        <v>0</v>
      </c>
      <c r="P143" s="150">
        <f t="shared" si="11"/>
        <v>0</v>
      </c>
      <c r="Q143" s="150">
        <v>0.000117</v>
      </c>
      <c r="R143" s="150">
        <f t="shared" si="12"/>
        <v>0.0117</v>
      </c>
      <c r="S143" s="150">
        <v>0</v>
      </c>
      <c r="T143" s="151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2" t="s">
        <v>390</v>
      </c>
      <c r="AT143" s="152" t="s">
        <v>235</v>
      </c>
      <c r="AU143" s="152" t="s">
        <v>87</v>
      </c>
      <c r="AY143" s="17" t="s">
        <v>159</v>
      </c>
      <c r="BE143" s="153">
        <f t="shared" si="14"/>
        <v>0</v>
      </c>
      <c r="BF143" s="153">
        <f t="shared" si="15"/>
        <v>0</v>
      </c>
      <c r="BG143" s="153">
        <f t="shared" si="16"/>
        <v>0</v>
      </c>
      <c r="BH143" s="153">
        <f t="shared" si="17"/>
        <v>0</v>
      </c>
      <c r="BI143" s="153">
        <f t="shared" si="18"/>
        <v>0</v>
      </c>
      <c r="BJ143" s="17" t="s">
        <v>19</v>
      </c>
      <c r="BK143" s="153">
        <f t="shared" si="19"/>
        <v>0</v>
      </c>
      <c r="BL143" s="17" t="s">
        <v>390</v>
      </c>
      <c r="BM143" s="152" t="s">
        <v>571</v>
      </c>
    </row>
    <row r="144" spans="1:65" s="2" customFormat="1" ht="24" customHeight="1">
      <c r="A144" s="29"/>
      <c r="B144" s="141"/>
      <c r="C144" s="142" t="s">
        <v>211</v>
      </c>
      <c r="D144" s="142" t="s">
        <v>161</v>
      </c>
      <c r="E144" s="143" t="s">
        <v>572</v>
      </c>
      <c r="F144" s="144" t="s">
        <v>573</v>
      </c>
      <c r="G144" s="145" t="s">
        <v>100</v>
      </c>
      <c r="H144" s="146">
        <v>200</v>
      </c>
      <c r="I144" s="147"/>
      <c r="J144" s="147">
        <f t="shared" si="10"/>
        <v>0</v>
      </c>
      <c r="K144" s="144" t="s">
        <v>164</v>
      </c>
      <c r="L144" s="30"/>
      <c r="M144" s="148" t="s">
        <v>1</v>
      </c>
      <c r="N144" s="149" t="s">
        <v>45</v>
      </c>
      <c r="O144" s="150">
        <v>0.068</v>
      </c>
      <c r="P144" s="150">
        <f t="shared" si="11"/>
        <v>13.600000000000001</v>
      </c>
      <c r="Q144" s="150">
        <v>0</v>
      </c>
      <c r="R144" s="150">
        <f t="shared" si="12"/>
        <v>0</v>
      </c>
      <c r="S144" s="150">
        <v>0</v>
      </c>
      <c r="T144" s="151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2" t="s">
        <v>360</v>
      </c>
      <c r="AT144" s="152" t="s">
        <v>161</v>
      </c>
      <c r="AU144" s="152" t="s">
        <v>87</v>
      </c>
      <c r="AY144" s="17" t="s">
        <v>159</v>
      </c>
      <c r="BE144" s="153">
        <f t="shared" si="14"/>
        <v>0</v>
      </c>
      <c r="BF144" s="153">
        <f t="shared" si="15"/>
        <v>0</v>
      </c>
      <c r="BG144" s="153">
        <f t="shared" si="16"/>
        <v>0</v>
      </c>
      <c r="BH144" s="153">
        <f t="shared" si="17"/>
        <v>0</v>
      </c>
      <c r="BI144" s="153">
        <f t="shared" si="18"/>
        <v>0</v>
      </c>
      <c r="BJ144" s="17" t="s">
        <v>19</v>
      </c>
      <c r="BK144" s="153">
        <f t="shared" si="19"/>
        <v>0</v>
      </c>
      <c r="BL144" s="17" t="s">
        <v>360</v>
      </c>
      <c r="BM144" s="152" t="s">
        <v>574</v>
      </c>
    </row>
    <row r="145" spans="1:65" s="2" customFormat="1" ht="16.5" customHeight="1">
      <c r="A145" s="29"/>
      <c r="B145" s="141"/>
      <c r="C145" s="169" t="s">
        <v>119</v>
      </c>
      <c r="D145" s="169" t="s">
        <v>235</v>
      </c>
      <c r="E145" s="170" t="s">
        <v>575</v>
      </c>
      <c r="F145" s="171" t="s">
        <v>576</v>
      </c>
      <c r="G145" s="172" t="s">
        <v>100</v>
      </c>
      <c r="H145" s="173">
        <v>200</v>
      </c>
      <c r="I145" s="174"/>
      <c r="J145" s="174">
        <f t="shared" si="10"/>
        <v>0</v>
      </c>
      <c r="K145" s="171" t="s">
        <v>164</v>
      </c>
      <c r="L145" s="175"/>
      <c r="M145" s="176" t="s">
        <v>1</v>
      </c>
      <c r="N145" s="177" t="s">
        <v>45</v>
      </c>
      <c r="O145" s="150">
        <v>0</v>
      </c>
      <c r="P145" s="150">
        <f t="shared" si="11"/>
        <v>0</v>
      </c>
      <c r="Q145" s="150">
        <v>0.000898</v>
      </c>
      <c r="R145" s="150">
        <f t="shared" si="12"/>
        <v>0.1796</v>
      </c>
      <c r="S145" s="150">
        <v>0</v>
      </c>
      <c r="T145" s="151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2" t="s">
        <v>390</v>
      </c>
      <c r="AT145" s="152" t="s">
        <v>235</v>
      </c>
      <c r="AU145" s="152" t="s">
        <v>87</v>
      </c>
      <c r="AY145" s="17" t="s">
        <v>159</v>
      </c>
      <c r="BE145" s="153">
        <f t="shared" si="14"/>
        <v>0</v>
      </c>
      <c r="BF145" s="153">
        <f t="shared" si="15"/>
        <v>0</v>
      </c>
      <c r="BG145" s="153">
        <f t="shared" si="16"/>
        <v>0</v>
      </c>
      <c r="BH145" s="153">
        <f t="shared" si="17"/>
        <v>0</v>
      </c>
      <c r="BI145" s="153">
        <f t="shared" si="18"/>
        <v>0</v>
      </c>
      <c r="BJ145" s="17" t="s">
        <v>19</v>
      </c>
      <c r="BK145" s="153">
        <f t="shared" si="19"/>
        <v>0</v>
      </c>
      <c r="BL145" s="17" t="s">
        <v>390</v>
      </c>
      <c r="BM145" s="152" t="s">
        <v>577</v>
      </c>
    </row>
    <row r="146" spans="1:65" s="2" customFormat="1" ht="16.5" customHeight="1">
      <c r="A146" s="29"/>
      <c r="B146" s="141"/>
      <c r="C146" s="142" t="s">
        <v>7</v>
      </c>
      <c r="D146" s="142" t="s">
        <v>161</v>
      </c>
      <c r="E146" s="143" t="s">
        <v>578</v>
      </c>
      <c r="F146" s="144" t="s">
        <v>579</v>
      </c>
      <c r="G146" s="145" t="s">
        <v>580</v>
      </c>
      <c r="H146" s="146">
        <v>6151.133</v>
      </c>
      <c r="I146" s="147"/>
      <c r="J146" s="147">
        <f t="shared" si="10"/>
        <v>0</v>
      </c>
      <c r="K146" s="144" t="s">
        <v>1</v>
      </c>
      <c r="L146" s="30"/>
      <c r="M146" s="148" t="s">
        <v>1</v>
      </c>
      <c r="N146" s="149" t="s">
        <v>45</v>
      </c>
      <c r="O146" s="150">
        <v>0</v>
      </c>
      <c r="P146" s="150">
        <f t="shared" si="11"/>
        <v>0</v>
      </c>
      <c r="Q146" s="150">
        <v>0</v>
      </c>
      <c r="R146" s="150">
        <f t="shared" si="12"/>
        <v>0</v>
      </c>
      <c r="S146" s="150">
        <v>0</v>
      </c>
      <c r="T146" s="151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2" t="s">
        <v>390</v>
      </c>
      <c r="AT146" s="152" t="s">
        <v>161</v>
      </c>
      <c r="AU146" s="152" t="s">
        <v>87</v>
      </c>
      <c r="AY146" s="17" t="s">
        <v>159</v>
      </c>
      <c r="BE146" s="153">
        <f t="shared" si="14"/>
        <v>0</v>
      </c>
      <c r="BF146" s="153">
        <f t="shared" si="15"/>
        <v>0</v>
      </c>
      <c r="BG146" s="153">
        <f t="shared" si="16"/>
        <v>0</v>
      </c>
      <c r="BH146" s="153">
        <f t="shared" si="17"/>
        <v>0</v>
      </c>
      <c r="BI146" s="153">
        <f t="shared" si="18"/>
        <v>0</v>
      </c>
      <c r="BJ146" s="17" t="s">
        <v>19</v>
      </c>
      <c r="BK146" s="153">
        <f t="shared" si="19"/>
        <v>0</v>
      </c>
      <c r="BL146" s="17" t="s">
        <v>390</v>
      </c>
      <c r="BM146" s="152" t="s">
        <v>581</v>
      </c>
    </row>
    <row r="147" spans="1:65" s="2" customFormat="1" ht="16.5" customHeight="1">
      <c r="A147" s="29"/>
      <c r="B147" s="141"/>
      <c r="C147" s="142" t="s">
        <v>220</v>
      </c>
      <c r="D147" s="142" t="s">
        <v>161</v>
      </c>
      <c r="E147" s="143" t="s">
        <v>582</v>
      </c>
      <c r="F147" s="144" t="s">
        <v>583</v>
      </c>
      <c r="G147" s="145" t="s">
        <v>580</v>
      </c>
      <c r="H147" s="146">
        <v>7982.619</v>
      </c>
      <c r="I147" s="147"/>
      <c r="J147" s="147">
        <f t="shared" si="10"/>
        <v>0</v>
      </c>
      <c r="K147" s="144" t="s">
        <v>1</v>
      </c>
      <c r="L147" s="30"/>
      <c r="M147" s="148" t="s">
        <v>1</v>
      </c>
      <c r="N147" s="149" t="s">
        <v>45</v>
      </c>
      <c r="O147" s="150">
        <v>0</v>
      </c>
      <c r="P147" s="150">
        <f t="shared" si="11"/>
        <v>0</v>
      </c>
      <c r="Q147" s="150">
        <v>0</v>
      </c>
      <c r="R147" s="150">
        <f t="shared" si="12"/>
        <v>0</v>
      </c>
      <c r="S147" s="150">
        <v>0</v>
      </c>
      <c r="T147" s="151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2" t="s">
        <v>360</v>
      </c>
      <c r="AT147" s="152" t="s">
        <v>161</v>
      </c>
      <c r="AU147" s="152" t="s">
        <v>87</v>
      </c>
      <c r="AY147" s="17" t="s">
        <v>159</v>
      </c>
      <c r="BE147" s="153">
        <f t="shared" si="14"/>
        <v>0</v>
      </c>
      <c r="BF147" s="153">
        <f t="shared" si="15"/>
        <v>0</v>
      </c>
      <c r="BG147" s="153">
        <f t="shared" si="16"/>
        <v>0</v>
      </c>
      <c r="BH147" s="153">
        <f t="shared" si="17"/>
        <v>0</v>
      </c>
      <c r="BI147" s="153">
        <f t="shared" si="18"/>
        <v>0</v>
      </c>
      <c r="BJ147" s="17" t="s">
        <v>19</v>
      </c>
      <c r="BK147" s="153">
        <f t="shared" si="19"/>
        <v>0</v>
      </c>
      <c r="BL147" s="17" t="s">
        <v>360</v>
      </c>
      <c r="BM147" s="152" t="s">
        <v>584</v>
      </c>
    </row>
    <row r="148" spans="1:65" s="2" customFormat="1" ht="16.5" customHeight="1">
      <c r="A148" s="29"/>
      <c r="B148" s="141"/>
      <c r="C148" s="142" t="s">
        <v>223</v>
      </c>
      <c r="D148" s="142" t="s">
        <v>161</v>
      </c>
      <c r="E148" s="143" t="s">
        <v>585</v>
      </c>
      <c r="F148" s="144" t="s">
        <v>586</v>
      </c>
      <c r="G148" s="145" t="s">
        <v>580</v>
      </c>
      <c r="H148" s="146">
        <v>7982.619</v>
      </c>
      <c r="I148" s="147"/>
      <c r="J148" s="147">
        <f t="shared" si="10"/>
        <v>0</v>
      </c>
      <c r="K148" s="144" t="s">
        <v>1</v>
      </c>
      <c r="L148" s="30"/>
      <c r="M148" s="148" t="s">
        <v>1</v>
      </c>
      <c r="N148" s="149" t="s">
        <v>45</v>
      </c>
      <c r="O148" s="150">
        <v>0</v>
      </c>
      <c r="P148" s="150">
        <f t="shared" si="11"/>
        <v>0</v>
      </c>
      <c r="Q148" s="150">
        <v>0</v>
      </c>
      <c r="R148" s="150">
        <f t="shared" si="12"/>
        <v>0</v>
      </c>
      <c r="S148" s="150">
        <v>0</v>
      </c>
      <c r="T148" s="151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2" t="s">
        <v>360</v>
      </c>
      <c r="AT148" s="152" t="s">
        <v>161</v>
      </c>
      <c r="AU148" s="152" t="s">
        <v>87</v>
      </c>
      <c r="AY148" s="17" t="s">
        <v>159</v>
      </c>
      <c r="BE148" s="153">
        <f t="shared" si="14"/>
        <v>0</v>
      </c>
      <c r="BF148" s="153">
        <f t="shared" si="15"/>
        <v>0</v>
      </c>
      <c r="BG148" s="153">
        <f t="shared" si="16"/>
        <v>0</v>
      </c>
      <c r="BH148" s="153">
        <f t="shared" si="17"/>
        <v>0</v>
      </c>
      <c r="BI148" s="153">
        <f t="shared" si="18"/>
        <v>0</v>
      </c>
      <c r="BJ148" s="17" t="s">
        <v>19</v>
      </c>
      <c r="BK148" s="153">
        <f t="shared" si="19"/>
        <v>0</v>
      </c>
      <c r="BL148" s="17" t="s">
        <v>360</v>
      </c>
      <c r="BM148" s="152" t="s">
        <v>587</v>
      </c>
    </row>
    <row r="149" spans="2:63" s="12" customFormat="1" ht="22.9" customHeight="1">
      <c r="B149" s="129"/>
      <c r="D149" s="130" t="s">
        <v>79</v>
      </c>
      <c r="E149" s="139" t="s">
        <v>393</v>
      </c>
      <c r="F149" s="139" t="s">
        <v>394</v>
      </c>
      <c r="J149" s="140">
        <f>BK149</f>
        <v>0</v>
      </c>
      <c r="L149" s="129"/>
      <c r="M149" s="133"/>
      <c r="N149" s="134"/>
      <c r="O149" s="134"/>
      <c r="P149" s="135">
        <f>SUM(P150:P169)</f>
        <v>343.141</v>
      </c>
      <c r="Q149" s="134"/>
      <c r="R149" s="135">
        <f>SUM(R150:R169)</f>
        <v>57.24156</v>
      </c>
      <c r="S149" s="134"/>
      <c r="T149" s="136">
        <f>SUM(T150:T169)</f>
        <v>0</v>
      </c>
      <c r="AR149" s="130" t="s">
        <v>101</v>
      </c>
      <c r="AT149" s="137" t="s">
        <v>79</v>
      </c>
      <c r="AU149" s="137" t="s">
        <v>19</v>
      </c>
      <c r="AY149" s="130" t="s">
        <v>159</v>
      </c>
      <c r="BK149" s="138">
        <f>SUM(BK150:BK169)</f>
        <v>0</v>
      </c>
    </row>
    <row r="150" spans="1:65" s="2" customFormat="1" ht="24" customHeight="1">
      <c r="A150" s="29"/>
      <c r="B150" s="141"/>
      <c r="C150" s="142" t="s">
        <v>226</v>
      </c>
      <c r="D150" s="142" t="s">
        <v>161</v>
      </c>
      <c r="E150" s="143" t="s">
        <v>588</v>
      </c>
      <c r="F150" s="144" t="s">
        <v>589</v>
      </c>
      <c r="G150" s="145" t="s">
        <v>590</v>
      </c>
      <c r="H150" s="146">
        <v>1</v>
      </c>
      <c r="I150" s="147"/>
      <c r="J150" s="147">
        <f aca="true" t="shared" si="20" ref="J150:J155">ROUND(I150*H150,2)</f>
        <v>0</v>
      </c>
      <c r="K150" s="144" t="s">
        <v>164</v>
      </c>
      <c r="L150" s="30"/>
      <c r="M150" s="148" t="s">
        <v>1</v>
      </c>
      <c r="N150" s="149" t="s">
        <v>45</v>
      </c>
      <c r="O150" s="150">
        <v>4.1</v>
      </c>
      <c r="P150" s="150">
        <f aca="true" t="shared" si="21" ref="P150:P155">O150*H150</f>
        <v>4.1</v>
      </c>
      <c r="Q150" s="150">
        <v>0.0088</v>
      </c>
      <c r="R150" s="150">
        <f aca="true" t="shared" si="22" ref="R150:R155">Q150*H150</f>
        <v>0.0088</v>
      </c>
      <c r="S150" s="150">
        <v>0</v>
      </c>
      <c r="T150" s="151">
        <f aca="true" t="shared" si="23" ref="T150:T155"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2" t="s">
        <v>360</v>
      </c>
      <c r="AT150" s="152" t="s">
        <v>161</v>
      </c>
      <c r="AU150" s="152" t="s">
        <v>87</v>
      </c>
      <c r="AY150" s="17" t="s">
        <v>159</v>
      </c>
      <c r="BE150" s="153">
        <f aca="true" t="shared" si="24" ref="BE150:BE155">IF(N150="základní",J150,0)</f>
        <v>0</v>
      </c>
      <c r="BF150" s="153">
        <f aca="true" t="shared" si="25" ref="BF150:BF155">IF(N150="snížená",J150,0)</f>
        <v>0</v>
      </c>
      <c r="BG150" s="153">
        <f aca="true" t="shared" si="26" ref="BG150:BG155">IF(N150="zákl. přenesená",J150,0)</f>
        <v>0</v>
      </c>
      <c r="BH150" s="153">
        <f aca="true" t="shared" si="27" ref="BH150:BH155">IF(N150="sníž. přenesená",J150,0)</f>
        <v>0</v>
      </c>
      <c r="BI150" s="153">
        <f aca="true" t="shared" si="28" ref="BI150:BI155">IF(N150="nulová",J150,0)</f>
        <v>0</v>
      </c>
      <c r="BJ150" s="17" t="s">
        <v>19</v>
      </c>
      <c r="BK150" s="153">
        <f aca="true" t="shared" si="29" ref="BK150:BK155">ROUND(I150*H150,2)</f>
        <v>0</v>
      </c>
      <c r="BL150" s="17" t="s">
        <v>360</v>
      </c>
      <c r="BM150" s="152" t="s">
        <v>591</v>
      </c>
    </row>
    <row r="151" spans="1:65" s="2" customFormat="1" ht="24" customHeight="1">
      <c r="A151" s="29"/>
      <c r="B151" s="141"/>
      <c r="C151" s="142" t="s">
        <v>230</v>
      </c>
      <c r="D151" s="142" t="s">
        <v>161</v>
      </c>
      <c r="E151" s="143" t="s">
        <v>592</v>
      </c>
      <c r="F151" s="144" t="s">
        <v>593</v>
      </c>
      <c r="G151" s="145" t="s">
        <v>110</v>
      </c>
      <c r="H151" s="146">
        <v>10</v>
      </c>
      <c r="I151" s="147"/>
      <c r="J151" s="147">
        <f t="shared" si="20"/>
        <v>0</v>
      </c>
      <c r="K151" s="144" t="s">
        <v>164</v>
      </c>
      <c r="L151" s="30"/>
      <c r="M151" s="148" t="s">
        <v>1</v>
      </c>
      <c r="N151" s="149" t="s">
        <v>45</v>
      </c>
      <c r="O151" s="150">
        <v>0.45</v>
      </c>
      <c r="P151" s="150">
        <f t="shared" si="21"/>
        <v>4.5</v>
      </c>
      <c r="Q151" s="150">
        <v>0</v>
      </c>
      <c r="R151" s="150">
        <f t="shared" si="22"/>
        <v>0</v>
      </c>
      <c r="S151" s="150">
        <v>0</v>
      </c>
      <c r="T151" s="151">
        <f t="shared" si="2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2" t="s">
        <v>360</v>
      </c>
      <c r="AT151" s="152" t="s">
        <v>161</v>
      </c>
      <c r="AU151" s="152" t="s">
        <v>87</v>
      </c>
      <c r="AY151" s="17" t="s">
        <v>159</v>
      </c>
      <c r="BE151" s="153">
        <f t="shared" si="24"/>
        <v>0</v>
      </c>
      <c r="BF151" s="153">
        <f t="shared" si="25"/>
        <v>0</v>
      </c>
      <c r="BG151" s="153">
        <f t="shared" si="26"/>
        <v>0</v>
      </c>
      <c r="BH151" s="153">
        <f t="shared" si="27"/>
        <v>0</v>
      </c>
      <c r="BI151" s="153">
        <f t="shared" si="28"/>
        <v>0</v>
      </c>
      <c r="BJ151" s="17" t="s">
        <v>19</v>
      </c>
      <c r="BK151" s="153">
        <f t="shared" si="29"/>
        <v>0</v>
      </c>
      <c r="BL151" s="17" t="s">
        <v>360</v>
      </c>
      <c r="BM151" s="152" t="s">
        <v>594</v>
      </c>
    </row>
    <row r="152" spans="1:65" s="2" customFormat="1" ht="24" customHeight="1">
      <c r="A152" s="29"/>
      <c r="B152" s="141"/>
      <c r="C152" s="142" t="s">
        <v>234</v>
      </c>
      <c r="D152" s="142" t="s">
        <v>161</v>
      </c>
      <c r="E152" s="143" t="s">
        <v>595</v>
      </c>
      <c r="F152" s="144" t="s">
        <v>596</v>
      </c>
      <c r="G152" s="145" t="s">
        <v>110</v>
      </c>
      <c r="H152" s="146">
        <v>10</v>
      </c>
      <c r="I152" s="147"/>
      <c r="J152" s="147">
        <f t="shared" si="20"/>
        <v>0</v>
      </c>
      <c r="K152" s="144" t="s">
        <v>164</v>
      </c>
      <c r="L152" s="30"/>
      <c r="M152" s="148" t="s">
        <v>1</v>
      </c>
      <c r="N152" s="149" t="s">
        <v>45</v>
      </c>
      <c r="O152" s="150">
        <v>0.375</v>
      </c>
      <c r="P152" s="150">
        <f t="shared" si="21"/>
        <v>3.75</v>
      </c>
      <c r="Q152" s="150">
        <v>0</v>
      </c>
      <c r="R152" s="150">
        <f t="shared" si="22"/>
        <v>0</v>
      </c>
      <c r="S152" s="150">
        <v>0</v>
      </c>
      <c r="T152" s="151">
        <f t="shared" si="2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2" t="s">
        <v>360</v>
      </c>
      <c r="AT152" s="152" t="s">
        <v>161</v>
      </c>
      <c r="AU152" s="152" t="s">
        <v>87</v>
      </c>
      <c r="AY152" s="17" t="s">
        <v>159</v>
      </c>
      <c r="BE152" s="153">
        <f t="shared" si="24"/>
        <v>0</v>
      </c>
      <c r="BF152" s="153">
        <f t="shared" si="25"/>
        <v>0</v>
      </c>
      <c r="BG152" s="153">
        <f t="shared" si="26"/>
        <v>0</v>
      </c>
      <c r="BH152" s="153">
        <f t="shared" si="27"/>
        <v>0</v>
      </c>
      <c r="BI152" s="153">
        <f t="shared" si="28"/>
        <v>0</v>
      </c>
      <c r="BJ152" s="17" t="s">
        <v>19</v>
      </c>
      <c r="BK152" s="153">
        <f t="shared" si="29"/>
        <v>0</v>
      </c>
      <c r="BL152" s="17" t="s">
        <v>360</v>
      </c>
      <c r="BM152" s="152" t="s">
        <v>597</v>
      </c>
    </row>
    <row r="153" spans="1:65" s="2" customFormat="1" ht="24" customHeight="1">
      <c r="A153" s="29"/>
      <c r="B153" s="141"/>
      <c r="C153" s="142" t="s">
        <v>238</v>
      </c>
      <c r="D153" s="142" t="s">
        <v>161</v>
      </c>
      <c r="E153" s="143" t="s">
        <v>598</v>
      </c>
      <c r="F153" s="144" t="s">
        <v>599</v>
      </c>
      <c r="G153" s="145" t="s">
        <v>100</v>
      </c>
      <c r="H153" s="146">
        <v>20</v>
      </c>
      <c r="I153" s="147"/>
      <c r="J153" s="147">
        <f t="shared" si="20"/>
        <v>0</v>
      </c>
      <c r="K153" s="144" t="s">
        <v>164</v>
      </c>
      <c r="L153" s="30"/>
      <c r="M153" s="148" t="s">
        <v>1</v>
      </c>
      <c r="N153" s="149" t="s">
        <v>45</v>
      </c>
      <c r="O153" s="150">
        <v>0.28</v>
      </c>
      <c r="P153" s="150">
        <f t="shared" si="21"/>
        <v>5.6000000000000005</v>
      </c>
      <c r="Q153" s="150">
        <v>0</v>
      </c>
      <c r="R153" s="150">
        <f t="shared" si="22"/>
        <v>0</v>
      </c>
      <c r="S153" s="150">
        <v>0</v>
      </c>
      <c r="T153" s="151">
        <f t="shared" si="2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2" t="s">
        <v>360</v>
      </c>
      <c r="AT153" s="152" t="s">
        <v>161</v>
      </c>
      <c r="AU153" s="152" t="s">
        <v>87</v>
      </c>
      <c r="AY153" s="17" t="s">
        <v>159</v>
      </c>
      <c r="BE153" s="153">
        <f t="shared" si="24"/>
        <v>0</v>
      </c>
      <c r="BF153" s="153">
        <f t="shared" si="25"/>
        <v>0</v>
      </c>
      <c r="BG153" s="153">
        <f t="shared" si="26"/>
        <v>0</v>
      </c>
      <c r="BH153" s="153">
        <f t="shared" si="27"/>
        <v>0</v>
      </c>
      <c r="BI153" s="153">
        <f t="shared" si="28"/>
        <v>0</v>
      </c>
      <c r="BJ153" s="17" t="s">
        <v>19</v>
      </c>
      <c r="BK153" s="153">
        <f t="shared" si="29"/>
        <v>0</v>
      </c>
      <c r="BL153" s="17" t="s">
        <v>360</v>
      </c>
      <c r="BM153" s="152" t="s">
        <v>600</v>
      </c>
    </row>
    <row r="154" spans="1:65" s="2" customFormat="1" ht="24" customHeight="1">
      <c r="A154" s="29"/>
      <c r="B154" s="141"/>
      <c r="C154" s="142" t="s">
        <v>243</v>
      </c>
      <c r="D154" s="142" t="s">
        <v>161</v>
      </c>
      <c r="E154" s="143" t="s">
        <v>601</v>
      </c>
      <c r="F154" s="144" t="s">
        <v>602</v>
      </c>
      <c r="G154" s="145" t="s">
        <v>122</v>
      </c>
      <c r="H154" s="146">
        <v>3</v>
      </c>
      <c r="I154" s="147"/>
      <c r="J154" s="147">
        <f t="shared" si="20"/>
        <v>0</v>
      </c>
      <c r="K154" s="144" t="s">
        <v>164</v>
      </c>
      <c r="L154" s="30"/>
      <c r="M154" s="148" t="s">
        <v>1</v>
      </c>
      <c r="N154" s="149" t="s">
        <v>45</v>
      </c>
      <c r="O154" s="150">
        <v>3.176</v>
      </c>
      <c r="P154" s="150">
        <f t="shared" si="21"/>
        <v>9.528</v>
      </c>
      <c r="Q154" s="150">
        <v>0</v>
      </c>
      <c r="R154" s="150">
        <f t="shared" si="22"/>
        <v>0</v>
      </c>
      <c r="S154" s="150">
        <v>0</v>
      </c>
      <c r="T154" s="151">
        <f t="shared" si="2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2" t="s">
        <v>360</v>
      </c>
      <c r="AT154" s="152" t="s">
        <v>161</v>
      </c>
      <c r="AU154" s="152" t="s">
        <v>87</v>
      </c>
      <c r="AY154" s="17" t="s">
        <v>159</v>
      </c>
      <c r="BE154" s="153">
        <f t="shared" si="24"/>
        <v>0</v>
      </c>
      <c r="BF154" s="153">
        <f t="shared" si="25"/>
        <v>0</v>
      </c>
      <c r="BG154" s="153">
        <f t="shared" si="26"/>
        <v>0</v>
      </c>
      <c r="BH154" s="153">
        <f t="shared" si="27"/>
        <v>0</v>
      </c>
      <c r="BI154" s="153">
        <f t="shared" si="28"/>
        <v>0</v>
      </c>
      <c r="BJ154" s="17" t="s">
        <v>19</v>
      </c>
      <c r="BK154" s="153">
        <f t="shared" si="29"/>
        <v>0</v>
      </c>
      <c r="BL154" s="17" t="s">
        <v>360</v>
      </c>
      <c r="BM154" s="152" t="s">
        <v>603</v>
      </c>
    </row>
    <row r="155" spans="1:65" s="2" customFormat="1" ht="24" customHeight="1">
      <c r="A155" s="29"/>
      <c r="B155" s="141"/>
      <c r="C155" s="142" t="s">
        <v>246</v>
      </c>
      <c r="D155" s="142" t="s">
        <v>161</v>
      </c>
      <c r="E155" s="143" t="s">
        <v>604</v>
      </c>
      <c r="F155" s="144" t="s">
        <v>605</v>
      </c>
      <c r="G155" s="145" t="s">
        <v>114</v>
      </c>
      <c r="H155" s="146">
        <v>5</v>
      </c>
      <c r="I155" s="147"/>
      <c r="J155" s="147">
        <f t="shared" si="20"/>
        <v>0</v>
      </c>
      <c r="K155" s="144" t="s">
        <v>164</v>
      </c>
      <c r="L155" s="30"/>
      <c r="M155" s="148" t="s">
        <v>1</v>
      </c>
      <c r="N155" s="149" t="s">
        <v>45</v>
      </c>
      <c r="O155" s="150">
        <v>0.477</v>
      </c>
      <c r="P155" s="150">
        <f t="shared" si="21"/>
        <v>2.385</v>
      </c>
      <c r="Q155" s="150">
        <v>2.25634</v>
      </c>
      <c r="R155" s="150">
        <f t="shared" si="22"/>
        <v>11.281699999999999</v>
      </c>
      <c r="S155" s="150">
        <v>0</v>
      </c>
      <c r="T155" s="151">
        <f t="shared" si="2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2" t="s">
        <v>360</v>
      </c>
      <c r="AT155" s="152" t="s">
        <v>161</v>
      </c>
      <c r="AU155" s="152" t="s">
        <v>87</v>
      </c>
      <c r="AY155" s="17" t="s">
        <v>159</v>
      </c>
      <c r="BE155" s="153">
        <f t="shared" si="24"/>
        <v>0</v>
      </c>
      <c r="BF155" s="153">
        <f t="shared" si="25"/>
        <v>0</v>
      </c>
      <c r="BG155" s="153">
        <f t="shared" si="26"/>
        <v>0</v>
      </c>
      <c r="BH155" s="153">
        <f t="shared" si="27"/>
        <v>0</v>
      </c>
      <c r="BI155" s="153">
        <f t="shared" si="28"/>
        <v>0</v>
      </c>
      <c r="BJ155" s="17" t="s">
        <v>19</v>
      </c>
      <c r="BK155" s="153">
        <f t="shared" si="29"/>
        <v>0</v>
      </c>
      <c r="BL155" s="17" t="s">
        <v>360</v>
      </c>
      <c r="BM155" s="152" t="s">
        <v>606</v>
      </c>
    </row>
    <row r="156" spans="2:51" s="13" customFormat="1" ht="12">
      <c r="B156" s="154"/>
      <c r="D156" s="155" t="s">
        <v>166</v>
      </c>
      <c r="E156" s="156" t="s">
        <v>1</v>
      </c>
      <c r="F156" s="157" t="s">
        <v>607</v>
      </c>
      <c r="H156" s="158">
        <v>10</v>
      </c>
      <c r="L156" s="154"/>
      <c r="M156" s="159"/>
      <c r="N156" s="160"/>
      <c r="O156" s="160"/>
      <c r="P156" s="160"/>
      <c r="Q156" s="160"/>
      <c r="R156" s="160"/>
      <c r="S156" s="160"/>
      <c r="T156" s="161"/>
      <c r="AT156" s="156" t="s">
        <v>166</v>
      </c>
      <c r="AU156" s="156" t="s">
        <v>87</v>
      </c>
      <c r="AV156" s="13" t="s">
        <v>87</v>
      </c>
      <c r="AW156" s="13" t="s">
        <v>36</v>
      </c>
      <c r="AX156" s="13" t="s">
        <v>19</v>
      </c>
      <c r="AY156" s="156" t="s">
        <v>159</v>
      </c>
    </row>
    <row r="157" spans="1:65" s="2" customFormat="1" ht="24" customHeight="1">
      <c r="A157" s="29"/>
      <c r="B157" s="141"/>
      <c r="C157" s="142" t="s">
        <v>249</v>
      </c>
      <c r="D157" s="142" t="s">
        <v>161</v>
      </c>
      <c r="E157" s="143" t="s">
        <v>395</v>
      </c>
      <c r="F157" s="144" t="s">
        <v>396</v>
      </c>
      <c r="G157" s="145" t="s">
        <v>114</v>
      </c>
      <c r="H157" s="146">
        <v>4</v>
      </c>
      <c r="I157" s="147"/>
      <c r="J157" s="147">
        <f>ROUND(I157*H157,2)</f>
        <v>0</v>
      </c>
      <c r="K157" s="144" t="s">
        <v>164</v>
      </c>
      <c r="L157" s="30"/>
      <c r="M157" s="148" t="s">
        <v>1</v>
      </c>
      <c r="N157" s="149" t="s">
        <v>45</v>
      </c>
      <c r="O157" s="150">
        <v>0.477</v>
      </c>
      <c r="P157" s="150">
        <f>O157*H157</f>
        <v>1.908</v>
      </c>
      <c r="Q157" s="150">
        <v>2.25634</v>
      </c>
      <c r="R157" s="150">
        <f>Q157*H157</f>
        <v>9.02536</v>
      </c>
      <c r="S157" s="150">
        <v>0</v>
      </c>
      <c r="T157" s="151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2" t="s">
        <v>360</v>
      </c>
      <c r="AT157" s="152" t="s">
        <v>161</v>
      </c>
      <c r="AU157" s="152" t="s">
        <v>87</v>
      </c>
      <c r="AY157" s="17" t="s">
        <v>159</v>
      </c>
      <c r="BE157" s="153">
        <f>IF(N157="základní",J157,0)</f>
        <v>0</v>
      </c>
      <c r="BF157" s="153">
        <f>IF(N157="snížená",J157,0)</f>
        <v>0</v>
      </c>
      <c r="BG157" s="153">
        <f>IF(N157="zákl. přenesená",J157,0)</f>
        <v>0</v>
      </c>
      <c r="BH157" s="153">
        <f>IF(N157="sníž. přenesená",J157,0)</f>
        <v>0</v>
      </c>
      <c r="BI157" s="153">
        <f>IF(N157="nulová",J157,0)</f>
        <v>0</v>
      </c>
      <c r="BJ157" s="17" t="s">
        <v>19</v>
      </c>
      <c r="BK157" s="153">
        <f>ROUND(I157*H157,2)</f>
        <v>0</v>
      </c>
      <c r="BL157" s="17" t="s">
        <v>360</v>
      </c>
      <c r="BM157" s="152" t="s">
        <v>608</v>
      </c>
    </row>
    <row r="158" spans="2:51" s="13" customFormat="1" ht="12">
      <c r="B158" s="154"/>
      <c r="D158" s="155" t="s">
        <v>166</v>
      </c>
      <c r="E158" s="156" t="s">
        <v>1</v>
      </c>
      <c r="F158" s="157"/>
      <c r="H158" s="158"/>
      <c r="L158" s="154"/>
      <c r="M158" s="159"/>
      <c r="N158" s="160"/>
      <c r="O158" s="160"/>
      <c r="P158" s="160"/>
      <c r="Q158" s="160"/>
      <c r="R158" s="160"/>
      <c r="S158" s="160"/>
      <c r="T158" s="161"/>
      <c r="AT158" s="156" t="s">
        <v>166</v>
      </c>
      <c r="AU158" s="156" t="s">
        <v>87</v>
      </c>
      <c r="AV158" s="13" t="s">
        <v>87</v>
      </c>
      <c r="AW158" s="13" t="s">
        <v>36</v>
      </c>
      <c r="AX158" s="13" t="s">
        <v>19</v>
      </c>
      <c r="AY158" s="156" t="s">
        <v>159</v>
      </c>
    </row>
    <row r="159" spans="1:65" s="2" customFormat="1" ht="24" customHeight="1">
      <c r="A159" s="29"/>
      <c r="B159" s="141"/>
      <c r="C159" s="142" t="s">
        <v>255</v>
      </c>
      <c r="D159" s="142" t="s">
        <v>161</v>
      </c>
      <c r="E159" s="143" t="s">
        <v>609</v>
      </c>
      <c r="F159" s="144" t="s">
        <v>610</v>
      </c>
      <c r="G159" s="145" t="s">
        <v>100</v>
      </c>
      <c r="H159" s="146">
        <v>100</v>
      </c>
      <c r="I159" s="147"/>
      <c r="J159" s="147">
        <f>ROUND(I159*H159,2)</f>
        <v>0</v>
      </c>
      <c r="K159" s="144" t="s">
        <v>164</v>
      </c>
      <c r="L159" s="30"/>
      <c r="M159" s="148" t="s">
        <v>1</v>
      </c>
      <c r="N159" s="149" t="s">
        <v>45</v>
      </c>
      <c r="O159" s="150">
        <v>0.923</v>
      </c>
      <c r="P159" s="150">
        <f>O159*H159</f>
        <v>92.30000000000001</v>
      </c>
      <c r="Q159" s="150">
        <v>0</v>
      </c>
      <c r="R159" s="150">
        <f>Q159*H159</f>
        <v>0</v>
      </c>
      <c r="S159" s="150">
        <v>0</v>
      </c>
      <c r="T159" s="151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2" t="s">
        <v>360</v>
      </c>
      <c r="AT159" s="152" t="s">
        <v>161</v>
      </c>
      <c r="AU159" s="152" t="s">
        <v>87</v>
      </c>
      <c r="AY159" s="17" t="s">
        <v>159</v>
      </c>
      <c r="BE159" s="153">
        <f>IF(N159="základní",J159,0)</f>
        <v>0</v>
      </c>
      <c r="BF159" s="153">
        <f>IF(N159="snížená",J159,0)</f>
        <v>0</v>
      </c>
      <c r="BG159" s="153">
        <f>IF(N159="zákl. přenesená",J159,0)</f>
        <v>0</v>
      </c>
      <c r="BH159" s="153">
        <f>IF(N159="sníž. přenesená",J159,0)</f>
        <v>0</v>
      </c>
      <c r="BI159" s="153">
        <f>IF(N159="nulová",J159,0)</f>
        <v>0</v>
      </c>
      <c r="BJ159" s="17" t="s">
        <v>19</v>
      </c>
      <c r="BK159" s="153">
        <f>ROUND(I159*H159,2)</f>
        <v>0</v>
      </c>
      <c r="BL159" s="17" t="s">
        <v>360</v>
      </c>
      <c r="BM159" s="152" t="s">
        <v>611</v>
      </c>
    </row>
    <row r="160" spans="1:65" s="2" customFormat="1" ht="24" customHeight="1">
      <c r="A160" s="29"/>
      <c r="B160" s="141"/>
      <c r="C160" s="142" t="s">
        <v>258</v>
      </c>
      <c r="D160" s="142" t="s">
        <v>161</v>
      </c>
      <c r="E160" s="143" t="s">
        <v>612</v>
      </c>
      <c r="F160" s="144" t="s">
        <v>613</v>
      </c>
      <c r="G160" s="145" t="s">
        <v>100</v>
      </c>
      <c r="H160" s="146">
        <v>50</v>
      </c>
      <c r="I160" s="147"/>
      <c r="J160" s="147">
        <f>ROUND(I160*H160,2)</f>
        <v>0</v>
      </c>
      <c r="K160" s="144" t="s">
        <v>164</v>
      </c>
      <c r="L160" s="30"/>
      <c r="M160" s="148" t="s">
        <v>1</v>
      </c>
      <c r="N160" s="149" t="s">
        <v>45</v>
      </c>
      <c r="O160" s="150">
        <v>2.768</v>
      </c>
      <c r="P160" s="150">
        <f>O160*H160</f>
        <v>138.39999999999998</v>
      </c>
      <c r="Q160" s="150">
        <v>0</v>
      </c>
      <c r="R160" s="150">
        <f>Q160*H160</f>
        <v>0</v>
      </c>
      <c r="S160" s="150">
        <v>0</v>
      </c>
      <c r="T160" s="151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2" t="s">
        <v>360</v>
      </c>
      <c r="AT160" s="152" t="s">
        <v>161</v>
      </c>
      <c r="AU160" s="152" t="s">
        <v>87</v>
      </c>
      <c r="AY160" s="17" t="s">
        <v>159</v>
      </c>
      <c r="BE160" s="153">
        <f>IF(N160="základní",J160,0)</f>
        <v>0</v>
      </c>
      <c r="BF160" s="153">
        <f>IF(N160="snížená",J160,0)</f>
        <v>0</v>
      </c>
      <c r="BG160" s="153">
        <f>IF(N160="zákl. přenesená",J160,0)</f>
        <v>0</v>
      </c>
      <c r="BH160" s="153">
        <f>IF(N160="sníž. přenesená",J160,0)</f>
        <v>0</v>
      </c>
      <c r="BI160" s="153">
        <f>IF(N160="nulová",J160,0)</f>
        <v>0</v>
      </c>
      <c r="BJ160" s="17" t="s">
        <v>19</v>
      </c>
      <c r="BK160" s="153">
        <f>ROUND(I160*H160,2)</f>
        <v>0</v>
      </c>
      <c r="BL160" s="17" t="s">
        <v>360</v>
      </c>
      <c r="BM160" s="152" t="s">
        <v>614</v>
      </c>
    </row>
    <row r="161" spans="1:65" s="2" customFormat="1" ht="24" customHeight="1">
      <c r="A161" s="29"/>
      <c r="B161" s="141"/>
      <c r="C161" s="142" t="s">
        <v>262</v>
      </c>
      <c r="D161" s="142" t="s">
        <v>161</v>
      </c>
      <c r="E161" s="143" t="s">
        <v>615</v>
      </c>
      <c r="F161" s="144" t="s">
        <v>616</v>
      </c>
      <c r="G161" s="145" t="s">
        <v>100</v>
      </c>
      <c r="H161" s="146">
        <v>200</v>
      </c>
      <c r="I161" s="147"/>
      <c r="J161" s="147">
        <f>ROUND(I161*H161,2)</f>
        <v>0</v>
      </c>
      <c r="K161" s="144" t="s">
        <v>164</v>
      </c>
      <c r="L161" s="30"/>
      <c r="M161" s="148" t="s">
        <v>1</v>
      </c>
      <c r="N161" s="149" t="s">
        <v>45</v>
      </c>
      <c r="O161" s="150">
        <v>0.04</v>
      </c>
      <c r="P161" s="150">
        <f>O161*H161</f>
        <v>8</v>
      </c>
      <c r="Q161" s="150">
        <v>0.078</v>
      </c>
      <c r="R161" s="150">
        <f>Q161*H161</f>
        <v>15.6</v>
      </c>
      <c r="S161" s="150">
        <v>0</v>
      </c>
      <c r="T161" s="151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2" t="s">
        <v>360</v>
      </c>
      <c r="AT161" s="152" t="s">
        <v>161</v>
      </c>
      <c r="AU161" s="152" t="s">
        <v>87</v>
      </c>
      <c r="AY161" s="17" t="s">
        <v>159</v>
      </c>
      <c r="BE161" s="153">
        <f>IF(N161="základní",J161,0)</f>
        <v>0</v>
      </c>
      <c r="BF161" s="153">
        <f>IF(N161="snížená",J161,0)</f>
        <v>0</v>
      </c>
      <c r="BG161" s="153">
        <f>IF(N161="zákl. přenesená",J161,0)</f>
        <v>0</v>
      </c>
      <c r="BH161" s="153">
        <f>IF(N161="sníž. přenesená",J161,0)</f>
        <v>0</v>
      </c>
      <c r="BI161" s="153">
        <f>IF(N161="nulová",J161,0)</f>
        <v>0</v>
      </c>
      <c r="BJ161" s="17" t="s">
        <v>19</v>
      </c>
      <c r="BK161" s="153">
        <f>ROUND(I161*H161,2)</f>
        <v>0</v>
      </c>
      <c r="BL161" s="17" t="s">
        <v>360</v>
      </c>
      <c r="BM161" s="152" t="s">
        <v>617</v>
      </c>
    </row>
    <row r="162" spans="1:65" s="2" customFormat="1" ht="16.5" customHeight="1">
      <c r="A162" s="29"/>
      <c r="B162" s="141"/>
      <c r="C162" s="169" t="s">
        <v>267</v>
      </c>
      <c r="D162" s="169" t="s">
        <v>235</v>
      </c>
      <c r="E162" s="170" t="s">
        <v>618</v>
      </c>
      <c r="F162" s="171" t="s">
        <v>619</v>
      </c>
      <c r="G162" s="172" t="s">
        <v>100</v>
      </c>
      <c r="H162" s="173">
        <v>200</v>
      </c>
      <c r="I162" s="174"/>
      <c r="J162" s="174">
        <f>ROUND(I162*H162,2)</f>
        <v>0</v>
      </c>
      <c r="K162" s="171" t="s">
        <v>164</v>
      </c>
      <c r="L162" s="175"/>
      <c r="M162" s="176" t="s">
        <v>1</v>
      </c>
      <c r="N162" s="177" t="s">
        <v>45</v>
      </c>
      <c r="O162" s="150">
        <v>0</v>
      </c>
      <c r="P162" s="150">
        <f>O162*H162</f>
        <v>0</v>
      </c>
      <c r="Q162" s="150">
        <v>0.00098</v>
      </c>
      <c r="R162" s="150">
        <f>Q162*H162</f>
        <v>0.196</v>
      </c>
      <c r="S162" s="150">
        <v>0</v>
      </c>
      <c r="T162" s="151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2" t="s">
        <v>390</v>
      </c>
      <c r="AT162" s="152" t="s">
        <v>235</v>
      </c>
      <c r="AU162" s="152" t="s">
        <v>87</v>
      </c>
      <c r="AY162" s="17" t="s">
        <v>159</v>
      </c>
      <c r="BE162" s="153">
        <f>IF(N162="základní",J162,0)</f>
        <v>0</v>
      </c>
      <c r="BF162" s="153">
        <f>IF(N162="snížená",J162,0)</f>
        <v>0</v>
      </c>
      <c r="BG162" s="153">
        <f>IF(N162="zákl. přenesená",J162,0)</f>
        <v>0</v>
      </c>
      <c r="BH162" s="153">
        <f>IF(N162="sníž. přenesená",J162,0)</f>
        <v>0</v>
      </c>
      <c r="BI162" s="153">
        <f>IF(N162="nulová",J162,0)</f>
        <v>0</v>
      </c>
      <c r="BJ162" s="17" t="s">
        <v>19</v>
      </c>
      <c r="BK162" s="153">
        <f>ROUND(I162*H162,2)</f>
        <v>0</v>
      </c>
      <c r="BL162" s="17" t="s">
        <v>390</v>
      </c>
      <c r="BM162" s="152" t="s">
        <v>620</v>
      </c>
    </row>
    <row r="163" spans="1:65" s="2" customFormat="1" ht="16.5" customHeight="1">
      <c r="A163" s="29"/>
      <c r="B163" s="141"/>
      <c r="C163" s="169" t="s">
        <v>268</v>
      </c>
      <c r="D163" s="169" t="s">
        <v>235</v>
      </c>
      <c r="E163" s="170" t="s">
        <v>244</v>
      </c>
      <c r="F163" s="171" t="s">
        <v>245</v>
      </c>
      <c r="G163" s="172" t="s">
        <v>98</v>
      </c>
      <c r="H163" s="173">
        <v>15</v>
      </c>
      <c r="I163" s="174"/>
      <c r="J163" s="174">
        <f>ROUND(I163*H163,2)</f>
        <v>0</v>
      </c>
      <c r="K163" s="171" t="s">
        <v>164</v>
      </c>
      <c r="L163" s="175"/>
      <c r="M163" s="176" t="s">
        <v>1</v>
      </c>
      <c r="N163" s="177" t="s">
        <v>45</v>
      </c>
      <c r="O163" s="150">
        <v>0</v>
      </c>
      <c r="P163" s="150">
        <f>O163*H163</f>
        <v>0</v>
      </c>
      <c r="Q163" s="150">
        <v>1</v>
      </c>
      <c r="R163" s="150">
        <f>Q163*H163</f>
        <v>15</v>
      </c>
      <c r="S163" s="150">
        <v>0</v>
      </c>
      <c r="T163" s="151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2" t="s">
        <v>390</v>
      </c>
      <c r="AT163" s="152" t="s">
        <v>235</v>
      </c>
      <c r="AU163" s="152" t="s">
        <v>87</v>
      </c>
      <c r="AY163" s="17" t="s">
        <v>159</v>
      </c>
      <c r="BE163" s="153">
        <f>IF(N163="základní",J163,0)</f>
        <v>0</v>
      </c>
      <c r="BF163" s="153">
        <f>IF(N163="snížená",J163,0)</f>
        <v>0</v>
      </c>
      <c r="BG163" s="153">
        <f>IF(N163="zákl. přenesená",J163,0)</f>
        <v>0</v>
      </c>
      <c r="BH163" s="153">
        <f>IF(N163="sníž. přenesená",J163,0)</f>
        <v>0</v>
      </c>
      <c r="BI163" s="153">
        <f>IF(N163="nulová",J163,0)</f>
        <v>0</v>
      </c>
      <c r="BJ163" s="17" t="s">
        <v>19</v>
      </c>
      <c r="BK163" s="153">
        <f>ROUND(I163*H163,2)</f>
        <v>0</v>
      </c>
      <c r="BL163" s="17" t="s">
        <v>390</v>
      </c>
      <c r="BM163" s="152" t="s">
        <v>621</v>
      </c>
    </row>
    <row r="164" spans="2:51" s="13" customFormat="1" ht="12">
      <c r="B164" s="154"/>
      <c r="D164" s="155" t="s">
        <v>166</v>
      </c>
      <c r="E164" s="156" t="s">
        <v>1</v>
      </c>
      <c r="F164" s="157"/>
      <c r="H164" s="158"/>
      <c r="L164" s="154"/>
      <c r="M164" s="159"/>
      <c r="N164" s="160"/>
      <c r="O164" s="160"/>
      <c r="P164" s="160"/>
      <c r="Q164" s="160"/>
      <c r="R164" s="160"/>
      <c r="S164" s="160"/>
      <c r="T164" s="161"/>
      <c r="AT164" s="156" t="s">
        <v>166</v>
      </c>
      <c r="AU164" s="156" t="s">
        <v>87</v>
      </c>
      <c r="AV164" s="13" t="s">
        <v>87</v>
      </c>
      <c r="AW164" s="13" t="s">
        <v>36</v>
      </c>
      <c r="AX164" s="13" t="s">
        <v>19</v>
      </c>
      <c r="AY164" s="156" t="s">
        <v>159</v>
      </c>
    </row>
    <row r="165" spans="1:65" s="2" customFormat="1" ht="24" customHeight="1">
      <c r="A165" s="29"/>
      <c r="B165" s="141"/>
      <c r="C165" s="142" t="s">
        <v>269</v>
      </c>
      <c r="D165" s="142" t="s">
        <v>161</v>
      </c>
      <c r="E165" s="143" t="s">
        <v>622</v>
      </c>
      <c r="F165" s="144" t="s">
        <v>623</v>
      </c>
      <c r="G165" s="145" t="s">
        <v>100</v>
      </c>
      <c r="H165" s="146">
        <v>200</v>
      </c>
      <c r="I165" s="147"/>
      <c r="J165" s="147">
        <f>ROUND(I165*H165,2)</f>
        <v>0</v>
      </c>
      <c r="K165" s="144" t="s">
        <v>164</v>
      </c>
      <c r="L165" s="30"/>
      <c r="M165" s="148" t="s">
        <v>1</v>
      </c>
      <c r="N165" s="149" t="s">
        <v>45</v>
      </c>
      <c r="O165" s="150">
        <v>0.196</v>
      </c>
      <c r="P165" s="150">
        <f>O165*H165</f>
        <v>39.2</v>
      </c>
      <c r="Q165" s="150">
        <v>0</v>
      </c>
      <c r="R165" s="150">
        <f>Q165*H165</f>
        <v>0</v>
      </c>
      <c r="S165" s="150">
        <v>0</v>
      </c>
      <c r="T165" s="151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2" t="s">
        <v>360</v>
      </c>
      <c r="AT165" s="152" t="s">
        <v>161</v>
      </c>
      <c r="AU165" s="152" t="s">
        <v>87</v>
      </c>
      <c r="AY165" s="17" t="s">
        <v>159</v>
      </c>
      <c r="BE165" s="153">
        <f>IF(N165="základní",J165,0)</f>
        <v>0</v>
      </c>
      <c r="BF165" s="153">
        <f>IF(N165="snížená",J165,0)</f>
        <v>0</v>
      </c>
      <c r="BG165" s="153">
        <f>IF(N165="zákl. přenesená",J165,0)</f>
        <v>0</v>
      </c>
      <c r="BH165" s="153">
        <f>IF(N165="sníž. přenesená",J165,0)</f>
        <v>0</v>
      </c>
      <c r="BI165" s="153">
        <f>IF(N165="nulová",J165,0)</f>
        <v>0</v>
      </c>
      <c r="BJ165" s="17" t="s">
        <v>19</v>
      </c>
      <c r="BK165" s="153">
        <f>ROUND(I165*H165,2)</f>
        <v>0</v>
      </c>
      <c r="BL165" s="17" t="s">
        <v>360</v>
      </c>
      <c r="BM165" s="152" t="s">
        <v>624</v>
      </c>
    </row>
    <row r="166" spans="1:65" s="2" customFormat="1" ht="24" customHeight="1">
      <c r="A166" s="29"/>
      <c r="B166" s="141"/>
      <c r="C166" s="142" t="s">
        <v>272</v>
      </c>
      <c r="D166" s="142" t="s">
        <v>161</v>
      </c>
      <c r="E166" s="143" t="s">
        <v>625</v>
      </c>
      <c r="F166" s="144" t="s">
        <v>626</v>
      </c>
      <c r="G166" s="145" t="s">
        <v>100</v>
      </c>
      <c r="H166" s="146">
        <v>50</v>
      </c>
      <c r="I166" s="147"/>
      <c r="J166" s="147">
        <f>ROUND(I166*H166,2)</f>
        <v>0</v>
      </c>
      <c r="K166" s="144" t="s">
        <v>164</v>
      </c>
      <c r="L166" s="30"/>
      <c r="M166" s="148" t="s">
        <v>1</v>
      </c>
      <c r="N166" s="149" t="s">
        <v>45</v>
      </c>
      <c r="O166" s="150">
        <v>0.587</v>
      </c>
      <c r="P166" s="150">
        <f>O166*H166</f>
        <v>29.349999999999998</v>
      </c>
      <c r="Q166" s="150">
        <v>0</v>
      </c>
      <c r="R166" s="150">
        <f>Q166*H166</f>
        <v>0</v>
      </c>
      <c r="S166" s="150">
        <v>0</v>
      </c>
      <c r="T166" s="151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2" t="s">
        <v>360</v>
      </c>
      <c r="AT166" s="152" t="s">
        <v>161</v>
      </c>
      <c r="AU166" s="152" t="s">
        <v>87</v>
      </c>
      <c r="AY166" s="17" t="s">
        <v>159</v>
      </c>
      <c r="BE166" s="153">
        <f>IF(N166="základní",J166,0)</f>
        <v>0</v>
      </c>
      <c r="BF166" s="153">
        <f>IF(N166="snížená",J166,0)</f>
        <v>0</v>
      </c>
      <c r="BG166" s="153">
        <f>IF(N166="zákl. přenesená",J166,0)</f>
        <v>0</v>
      </c>
      <c r="BH166" s="153">
        <f>IF(N166="sníž. přenesená",J166,0)</f>
        <v>0</v>
      </c>
      <c r="BI166" s="153">
        <f>IF(N166="nulová",J166,0)</f>
        <v>0</v>
      </c>
      <c r="BJ166" s="17" t="s">
        <v>19</v>
      </c>
      <c r="BK166" s="153">
        <f>ROUND(I166*H166,2)</f>
        <v>0</v>
      </c>
      <c r="BL166" s="17" t="s">
        <v>360</v>
      </c>
      <c r="BM166" s="152" t="s">
        <v>627</v>
      </c>
    </row>
    <row r="167" spans="1:65" s="2" customFormat="1" ht="24" customHeight="1">
      <c r="A167" s="29"/>
      <c r="B167" s="141"/>
      <c r="C167" s="142" t="s">
        <v>276</v>
      </c>
      <c r="D167" s="142" t="s">
        <v>161</v>
      </c>
      <c r="E167" s="143" t="s">
        <v>628</v>
      </c>
      <c r="F167" s="144" t="s">
        <v>629</v>
      </c>
      <c r="G167" s="145" t="s">
        <v>110</v>
      </c>
      <c r="H167" s="146">
        <v>10</v>
      </c>
      <c r="I167" s="147"/>
      <c r="J167" s="147">
        <f>ROUND(I167*H167,2)</f>
        <v>0</v>
      </c>
      <c r="K167" s="144" t="s">
        <v>164</v>
      </c>
      <c r="L167" s="30"/>
      <c r="M167" s="148" t="s">
        <v>1</v>
      </c>
      <c r="N167" s="149" t="s">
        <v>45</v>
      </c>
      <c r="O167" s="150">
        <v>0.039</v>
      </c>
      <c r="P167" s="150">
        <f>O167*H167</f>
        <v>0.39</v>
      </c>
      <c r="Q167" s="150">
        <v>0.27994</v>
      </c>
      <c r="R167" s="150">
        <f>Q167*H167</f>
        <v>2.7994000000000003</v>
      </c>
      <c r="S167" s="150">
        <v>0</v>
      </c>
      <c r="T167" s="151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2" t="s">
        <v>360</v>
      </c>
      <c r="AT167" s="152" t="s">
        <v>161</v>
      </c>
      <c r="AU167" s="152" t="s">
        <v>87</v>
      </c>
      <c r="AY167" s="17" t="s">
        <v>159</v>
      </c>
      <c r="BE167" s="153">
        <f>IF(N167="základní",J167,0)</f>
        <v>0</v>
      </c>
      <c r="BF167" s="153">
        <f>IF(N167="snížená",J167,0)</f>
        <v>0</v>
      </c>
      <c r="BG167" s="153">
        <f>IF(N167="zákl. přenesená",J167,0)</f>
        <v>0</v>
      </c>
      <c r="BH167" s="153">
        <f>IF(N167="sníž. přenesená",J167,0)</f>
        <v>0</v>
      </c>
      <c r="BI167" s="153">
        <f>IF(N167="nulová",J167,0)</f>
        <v>0</v>
      </c>
      <c r="BJ167" s="17" t="s">
        <v>19</v>
      </c>
      <c r="BK167" s="153">
        <f>ROUND(I167*H167,2)</f>
        <v>0</v>
      </c>
      <c r="BL167" s="17" t="s">
        <v>360</v>
      </c>
      <c r="BM167" s="152" t="s">
        <v>630</v>
      </c>
    </row>
    <row r="168" spans="1:65" s="2" customFormat="1" ht="24" customHeight="1">
      <c r="A168" s="29"/>
      <c r="B168" s="141"/>
      <c r="C168" s="142" t="s">
        <v>282</v>
      </c>
      <c r="D168" s="142" t="s">
        <v>161</v>
      </c>
      <c r="E168" s="143" t="s">
        <v>631</v>
      </c>
      <c r="F168" s="144" t="s">
        <v>632</v>
      </c>
      <c r="G168" s="145" t="s">
        <v>110</v>
      </c>
      <c r="H168" s="146">
        <v>10</v>
      </c>
      <c r="I168" s="147"/>
      <c r="J168" s="147">
        <f>ROUND(I168*H168,2)</f>
        <v>0</v>
      </c>
      <c r="K168" s="144" t="s">
        <v>164</v>
      </c>
      <c r="L168" s="30"/>
      <c r="M168" s="148" t="s">
        <v>1</v>
      </c>
      <c r="N168" s="149" t="s">
        <v>45</v>
      </c>
      <c r="O168" s="150">
        <v>0.174</v>
      </c>
      <c r="P168" s="150">
        <f>O168*H168</f>
        <v>1.7399999999999998</v>
      </c>
      <c r="Q168" s="150">
        <v>0.2429</v>
      </c>
      <c r="R168" s="150">
        <f>Q168*H168</f>
        <v>2.4290000000000003</v>
      </c>
      <c r="S168" s="150">
        <v>0</v>
      </c>
      <c r="T168" s="151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2" t="s">
        <v>360</v>
      </c>
      <c r="AT168" s="152" t="s">
        <v>161</v>
      </c>
      <c r="AU168" s="152" t="s">
        <v>87</v>
      </c>
      <c r="AY168" s="17" t="s">
        <v>159</v>
      </c>
      <c r="BE168" s="153">
        <f>IF(N168="základní",J168,0)</f>
        <v>0</v>
      </c>
      <c r="BF168" s="153">
        <f>IF(N168="snížená",J168,0)</f>
        <v>0</v>
      </c>
      <c r="BG168" s="153">
        <f>IF(N168="zákl. přenesená",J168,0)</f>
        <v>0</v>
      </c>
      <c r="BH168" s="153">
        <f>IF(N168="sníž. přenesená",J168,0)</f>
        <v>0</v>
      </c>
      <c r="BI168" s="153">
        <f>IF(N168="nulová",J168,0)</f>
        <v>0</v>
      </c>
      <c r="BJ168" s="17" t="s">
        <v>19</v>
      </c>
      <c r="BK168" s="153">
        <f>ROUND(I168*H168,2)</f>
        <v>0</v>
      </c>
      <c r="BL168" s="17" t="s">
        <v>360</v>
      </c>
      <c r="BM168" s="152" t="s">
        <v>633</v>
      </c>
    </row>
    <row r="169" spans="1:65" s="2" customFormat="1" ht="24" customHeight="1">
      <c r="A169" s="29"/>
      <c r="B169" s="141"/>
      <c r="C169" s="142" t="s">
        <v>286</v>
      </c>
      <c r="D169" s="142" t="s">
        <v>161</v>
      </c>
      <c r="E169" s="143" t="s">
        <v>634</v>
      </c>
      <c r="F169" s="144" t="s">
        <v>635</v>
      </c>
      <c r="G169" s="145" t="s">
        <v>110</v>
      </c>
      <c r="H169" s="146">
        <v>10</v>
      </c>
      <c r="I169" s="147"/>
      <c r="J169" s="147">
        <f>ROUND(I169*H169,2)</f>
        <v>0</v>
      </c>
      <c r="K169" s="144" t="s">
        <v>164</v>
      </c>
      <c r="L169" s="30"/>
      <c r="M169" s="148" t="s">
        <v>1</v>
      </c>
      <c r="N169" s="149" t="s">
        <v>45</v>
      </c>
      <c r="O169" s="150">
        <v>0.199</v>
      </c>
      <c r="P169" s="150">
        <f>O169*H169</f>
        <v>1.9900000000000002</v>
      </c>
      <c r="Q169" s="150">
        <v>0.09013</v>
      </c>
      <c r="R169" s="150">
        <f>Q169*H169</f>
        <v>0.9013</v>
      </c>
      <c r="S169" s="150">
        <v>0</v>
      </c>
      <c r="T169" s="151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2" t="s">
        <v>360</v>
      </c>
      <c r="AT169" s="152" t="s">
        <v>161</v>
      </c>
      <c r="AU169" s="152" t="s">
        <v>87</v>
      </c>
      <c r="AY169" s="17" t="s">
        <v>159</v>
      </c>
      <c r="BE169" s="153">
        <f>IF(N169="základní",J169,0)</f>
        <v>0</v>
      </c>
      <c r="BF169" s="153">
        <f>IF(N169="snížená",J169,0)</f>
        <v>0</v>
      </c>
      <c r="BG169" s="153">
        <f>IF(N169="zákl. přenesená",J169,0)</f>
        <v>0</v>
      </c>
      <c r="BH169" s="153">
        <f>IF(N169="sníž. přenesená",J169,0)</f>
        <v>0</v>
      </c>
      <c r="BI169" s="153">
        <f>IF(N169="nulová",J169,0)</f>
        <v>0</v>
      </c>
      <c r="BJ169" s="17" t="s">
        <v>19</v>
      </c>
      <c r="BK169" s="153">
        <f>ROUND(I169*H169,2)</f>
        <v>0</v>
      </c>
      <c r="BL169" s="17" t="s">
        <v>360</v>
      </c>
      <c r="BM169" s="152" t="s">
        <v>636</v>
      </c>
    </row>
    <row r="170" spans="2:63" s="12" customFormat="1" ht="22.9" customHeight="1">
      <c r="B170" s="129"/>
      <c r="D170" s="130" t="s">
        <v>79</v>
      </c>
      <c r="E170" s="139" t="s">
        <v>637</v>
      </c>
      <c r="F170" s="139" t="s">
        <v>638</v>
      </c>
      <c r="J170" s="140">
        <f>BK170</f>
        <v>0</v>
      </c>
      <c r="L170" s="129"/>
      <c r="M170" s="133"/>
      <c r="N170" s="134"/>
      <c r="O170" s="134"/>
      <c r="P170" s="135">
        <f>P171</f>
        <v>1.6500000000000001</v>
      </c>
      <c r="Q170" s="134"/>
      <c r="R170" s="135">
        <f>R171</f>
        <v>0</v>
      </c>
      <c r="S170" s="134"/>
      <c r="T170" s="136">
        <f>T171</f>
        <v>0</v>
      </c>
      <c r="AR170" s="130" t="s">
        <v>101</v>
      </c>
      <c r="AT170" s="137" t="s">
        <v>79</v>
      </c>
      <c r="AU170" s="137" t="s">
        <v>19</v>
      </c>
      <c r="AY170" s="130" t="s">
        <v>159</v>
      </c>
      <c r="BK170" s="138">
        <f>BK171</f>
        <v>0</v>
      </c>
    </row>
    <row r="171" spans="1:65" s="2" customFormat="1" ht="24" customHeight="1">
      <c r="A171" s="29"/>
      <c r="B171" s="141"/>
      <c r="C171" s="142" t="s">
        <v>290</v>
      </c>
      <c r="D171" s="142" t="s">
        <v>161</v>
      </c>
      <c r="E171" s="143" t="s">
        <v>639</v>
      </c>
      <c r="F171" s="144" t="s">
        <v>776</v>
      </c>
      <c r="G171" s="145" t="s">
        <v>122</v>
      </c>
      <c r="H171" s="146">
        <v>3</v>
      </c>
      <c r="I171" s="147"/>
      <c r="J171" s="147">
        <f>ROUND(I171*H171,2)</f>
        <v>0</v>
      </c>
      <c r="K171" s="144" t="s">
        <v>164</v>
      </c>
      <c r="L171" s="30"/>
      <c r="M171" s="190" t="s">
        <v>1</v>
      </c>
      <c r="N171" s="191" t="s">
        <v>45</v>
      </c>
      <c r="O171" s="192">
        <v>0.55</v>
      </c>
      <c r="P171" s="192">
        <f>O171*H171</f>
        <v>1.6500000000000001</v>
      </c>
      <c r="Q171" s="192">
        <v>0</v>
      </c>
      <c r="R171" s="192">
        <f>Q171*H171</f>
        <v>0</v>
      </c>
      <c r="S171" s="192">
        <v>0</v>
      </c>
      <c r="T171" s="193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2" t="s">
        <v>360</v>
      </c>
      <c r="AT171" s="152" t="s">
        <v>161</v>
      </c>
      <c r="AU171" s="152" t="s">
        <v>87</v>
      </c>
      <c r="AY171" s="17" t="s">
        <v>159</v>
      </c>
      <c r="BE171" s="153">
        <f>IF(N171="základní",J171,0)</f>
        <v>0</v>
      </c>
      <c r="BF171" s="153">
        <f>IF(N171="snížená",J171,0)</f>
        <v>0</v>
      </c>
      <c r="BG171" s="153">
        <f>IF(N171="zákl. přenesená",J171,0)</f>
        <v>0</v>
      </c>
      <c r="BH171" s="153">
        <f>IF(N171="sníž. přenesená",J171,0)</f>
        <v>0</v>
      </c>
      <c r="BI171" s="153">
        <f>IF(N171="nulová",J171,0)</f>
        <v>0</v>
      </c>
      <c r="BJ171" s="17" t="s">
        <v>19</v>
      </c>
      <c r="BK171" s="153">
        <f>ROUND(I171*H171,2)</f>
        <v>0</v>
      </c>
      <c r="BL171" s="17" t="s">
        <v>360</v>
      </c>
      <c r="BM171" s="152" t="s">
        <v>640</v>
      </c>
    </row>
    <row r="172" spans="1:31" s="2" customFormat="1" ht="6.95" customHeight="1">
      <c r="A172" s="29"/>
      <c r="B172" s="44"/>
      <c r="C172" s="45"/>
      <c r="D172" s="45"/>
      <c r="E172" s="45"/>
      <c r="F172" s="45"/>
      <c r="G172" s="45"/>
      <c r="H172" s="45"/>
      <c r="I172" s="45"/>
      <c r="J172" s="45"/>
      <c r="K172" s="45"/>
      <c r="L172" s="30"/>
      <c r="M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</row>
  </sheetData>
  <autoFilter ref="C119:K171"/>
  <mergeCells count="8">
    <mergeCell ref="E110:H110"/>
    <mergeCell ref="E112:H112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02"/>
  <sheetViews>
    <sheetView showGridLines="0" tabSelected="1" workbookViewId="0" topLeftCell="A131">
      <selection activeCell="V147" sqref="V14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0"/>
    </row>
    <row r="2" spans="12:46" s="1" customFormat="1" ht="36.95" customHeight="1">
      <c r="L2" s="223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96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102</v>
      </c>
      <c r="L4" s="20"/>
      <c r="M4" s="92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6" t="s">
        <v>14</v>
      </c>
      <c r="L6" s="20"/>
    </row>
    <row r="7" spans="2:12" s="1" customFormat="1" ht="16.5" customHeight="1">
      <c r="B7" s="20"/>
      <c r="E7" s="228" t="str">
        <f>'Rekapitulace stavby'!K6</f>
        <v>SÍDLIŠTĚ BŘEZINY ETAPA III.</v>
      </c>
      <c r="F7" s="229"/>
      <c r="G7" s="229"/>
      <c r="H7" s="229"/>
      <c r="L7" s="20"/>
    </row>
    <row r="8" spans="1:31" s="2" customFormat="1" ht="12" customHeight="1">
      <c r="A8" s="29"/>
      <c r="B8" s="30"/>
      <c r="C8" s="29"/>
      <c r="D8" s="26" t="s">
        <v>108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212" t="s">
        <v>650</v>
      </c>
      <c r="F9" s="230"/>
      <c r="G9" s="230"/>
      <c r="H9" s="230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6" t="s">
        <v>17</v>
      </c>
      <c r="E11" s="29"/>
      <c r="F11" s="24" t="s">
        <v>1</v>
      </c>
      <c r="G11" s="29"/>
      <c r="H11" s="29"/>
      <c r="I11" s="26" t="s">
        <v>18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6" t="s">
        <v>20</v>
      </c>
      <c r="E12" s="29"/>
      <c r="F12" s="24" t="s">
        <v>21</v>
      </c>
      <c r="G12" s="29"/>
      <c r="H12" s="29"/>
      <c r="I12" s="26" t="s">
        <v>22</v>
      </c>
      <c r="J12" s="52" t="str">
        <f>'Rekapitulace stavby'!AN8</f>
        <v>8. 1. 2016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6" t="s">
        <v>26</v>
      </c>
      <c r="E14" s="29"/>
      <c r="F14" s="29"/>
      <c r="G14" s="29"/>
      <c r="H14" s="29"/>
      <c r="I14" s="26" t="s">
        <v>27</v>
      </c>
      <c r="J14" s="24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4" t="s">
        <v>28</v>
      </c>
      <c r="F15" s="29"/>
      <c r="G15" s="29"/>
      <c r="H15" s="29"/>
      <c r="I15" s="26" t="s">
        <v>29</v>
      </c>
      <c r="J15" s="24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30</v>
      </c>
      <c r="E17" s="29"/>
      <c r="F17" s="29"/>
      <c r="G17" s="29"/>
      <c r="H17" s="29"/>
      <c r="I17" s="26" t="s">
        <v>27</v>
      </c>
      <c r="J17" s="24" t="s">
        <v>1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" t="s">
        <v>31</v>
      </c>
      <c r="F18" s="29"/>
      <c r="G18" s="29"/>
      <c r="H18" s="29"/>
      <c r="I18" s="26" t="s">
        <v>29</v>
      </c>
      <c r="J18" s="24" t="s">
        <v>1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32</v>
      </c>
      <c r="E20" s="29"/>
      <c r="F20" s="29"/>
      <c r="G20" s="29"/>
      <c r="H20" s="29"/>
      <c r="I20" s="26" t="s">
        <v>27</v>
      </c>
      <c r="J20" s="24" t="s">
        <v>33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">
        <v>34</v>
      </c>
      <c r="F21" s="29"/>
      <c r="G21" s="29"/>
      <c r="H21" s="29"/>
      <c r="I21" s="26" t="s">
        <v>29</v>
      </c>
      <c r="J21" s="24" t="s">
        <v>35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37</v>
      </c>
      <c r="E23" s="29"/>
      <c r="F23" s="29"/>
      <c r="G23" s="29"/>
      <c r="H23" s="29"/>
      <c r="I23" s="26" t="s">
        <v>27</v>
      </c>
      <c r="J23" s="24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">
        <v>38</v>
      </c>
      <c r="F24" s="29"/>
      <c r="G24" s="29"/>
      <c r="H24" s="29"/>
      <c r="I24" s="26" t="s">
        <v>29</v>
      </c>
      <c r="J24" s="24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39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3"/>
      <c r="B27" s="94"/>
      <c r="C27" s="93"/>
      <c r="D27" s="93"/>
      <c r="E27" s="224" t="s">
        <v>1</v>
      </c>
      <c r="F27" s="224"/>
      <c r="G27" s="224"/>
      <c r="H27" s="224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6" t="s">
        <v>40</v>
      </c>
      <c r="E30" s="29"/>
      <c r="F30" s="29"/>
      <c r="G30" s="29"/>
      <c r="H30" s="29"/>
      <c r="I30" s="29"/>
      <c r="J30" s="68">
        <f>ROUND(J126,2)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42</v>
      </c>
      <c r="G32" s="29"/>
      <c r="H32" s="29"/>
      <c r="I32" s="33" t="s">
        <v>41</v>
      </c>
      <c r="J32" s="33" t="s">
        <v>43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7" t="s">
        <v>44</v>
      </c>
      <c r="E33" s="26" t="s">
        <v>45</v>
      </c>
      <c r="F33" s="98">
        <f>ROUND((SUM(BE126:BE201)),2)</f>
        <v>0</v>
      </c>
      <c r="G33" s="29"/>
      <c r="H33" s="29"/>
      <c r="I33" s="99">
        <v>0.21</v>
      </c>
      <c r="J33" s="98">
        <f>ROUND(((SUM(BE126:BE201))*I33),2)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6" t="s">
        <v>46</v>
      </c>
      <c r="F34" s="98">
        <f>ROUND((SUM(BF126:BF201)),2)</f>
        <v>0</v>
      </c>
      <c r="G34" s="29"/>
      <c r="H34" s="29"/>
      <c r="I34" s="99">
        <v>0.15</v>
      </c>
      <c r="J34" s="98">
        <f>ROUND(((SUM(BF126:BF201))*I34),2)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6" t="s">
        <v>47</v>
      </c>
      <c r="F35" s="98">
        <f>ROUND((SUM(BG126:BG201)),2)</f>
        <v>0</v>
      </c>
      <c r="G35" s="29"/>
      <c r="H35" s="29"/>
      <c r="I35" s="99">
        <v>0.21</v>
      </c>
      <c r="J35" s="98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6" t="s">
        <v>48</v>
      </c>
      <c r="F36" s="98">
        <f>ROUND((SUM(BH126:BH201)),2)</f>
        <v>0</v>
      </c>
      <c r="G36" s="29"/>
      <c r="H36" s="29"/>
      <c r="I36" s="99">
        <v>0.15</v>
      </c>
      <c r="J36" s="98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6" t="s">
        <v>49</v>
      </c>
      <c r="F37" s="98">
        <f>ROUND((SUM(BI126:BI201)),2)</f>
        <v>0</v>
      </c>
      <c r="G37" s="29"/>
      <c r="H37" s="29"/>
      <c r="I37" s="99">
        <v>0</v>
      </c>
      <c r="J37" s="9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0"/>
      <c r="D39" s="101" t="s">
        <v>50</v>
      </c>
      <c r="E39" s="57"/>
      <c r="F39" s="57"/>
      <c r="G39" s="102" t="s">
        <v>51</v>
      </c>
      <c r="H39" s="103" t="s">
        <v>52</v>
      </c>
      <c r="I39" s="57"/>
      <c r="J39" s="104">
        <f>SUM(J30:J37)</f>
        <v>0</v>
      </c>
      <c r="K39" s="105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39"/>
      <c r="D50" s="40" t="s">
        <v>53</v>
      </c>
      <c r="E50" s="41"/>
      <c r="F50" s="41"/>
      <c r="G50" s="40" t="s">
        <v>54</v>
      </c>
      <c r="H50" s="41"/>
      <c r="I50" s="41"/>
      <c r="J50" s="41"/>
      <c r="K50" s="41"/>
      <c r="L50" s="39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29"/>
      <c r="B61" s="30"/>
      <c r="C61" s="29"/>
      <c r="D61" s="42" t="s">
        <v>55</v>
      </c>
      <c r="E61" s="32"/>
      <c r="F61" s="106" t="s">
        <v>56</v>
      </c>
      <c r="G61" s="42" t="s">
        <v>55</v>
      </c>
      <c r="H61" s="32"/>
      <c r="I61" s="32"/>
      <c r="J61" s="107" t="s">
        <v>56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29"/>
      <c r="B65" s="30"/>
      <c r="C65" s="29"/>
      <c r="D65" s="40" t="s">
        <v>57</v>
      </c>
      <c r="E65" s="43"/>
      <c r="F65" s="43"/>
      <c r="G65" s="40" t="s">
        <v>58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29"/>
      <c r="B76" s="30"/>
      <c r="C76" s="29"/>
      <c r="D76" s="42" t="s">
        <v>55</v>
      </c>
      <c r="E76" s="32"/>
      <c r="F76" s="106" t="s">
        <v>56</v>
      </c>
      <c r="G76" s="42" t="s">
        <v>55</v>
      </c>
      <c r="H76" s="32"/>
      <c r="I76" s="32"/>
      <c r="J76" s="107" t="s">
        <v>56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21" t="s">
        <v>128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28" t="str">
        <f>E7</f>
        <v>SÍDLIŠTĚ BŘEZINY ETAPA III.</v>
      </c>
      <c r="F85" s="229"/>
      <c r="G85" s="229"/>
      <c r="H85" s="229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6" t="s">
        <v>108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212" t="str">
        <f>E9</f>
        <v>ETAPA III. VON - VEDLEJŠÍ A OSTATNÍ NÁKLADY</v>
      </c>
      <c r="F87" s="230"/>
      <c r="G87" s="230"/>
      <c r="H87" s="230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6" t="s">
        <v>20</v>
      </c>
      <c r="D89" s="29"/>
      <c r="E89" s="29"/>
      <c r="F89" s="24" t="str">
        <f>F12</f>
        <v>DĚČÍN</v>
      </c>
      <c r="G89" s="29"/>
      <c r="H89" s="29"/>
      <c r="I89" s="26" t="s">
        <v>22</v>
      </c>
      <c r="J89" s="52" t="str">
        <f>IF(J12="","",J12)</f>
        <v>8. 1. 2016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.2" customHeight="1">
      <c r="A91" s="29"/>
      <c r="B91" s="30"/>
      <c r="C91" s="26" t="s">
        <v>26</v>
      </c>
      <c r="D91" s="29"/>
      <c r="E91" s="29"/>
      <c r="F91" s="24" t="str">
        <f>E15</f>
        <v>STATUTÁRNÍ MĚSTO DĚČÍN</v>
      </c>
      <c r="G91" s="29"/>
      <c r="H91" s="29"/>
      <c r="I91" s="26" t="s">
        <v>32</v>
      </c>
      <c r="J91" s="27" t="str">
        <f>E21</f>
        <v>NE2D PROJEKT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27.95" customHeight="1">
      <c r="A92" s="29"/>
      <c r="B92" s="30"/>
      <c r="C92" s="26" t="s">
        <v>30</v>
      </c>
      <c r="D92" s="29"/>
      <c r="E92" s="29"/>
      <c r="F92" s="24" t="str">
        <f>IF(E18="","",E18)</f>
        <v>DLE VÝBĚROVÉHO ŘÍZENÍ</v>
      </c>
      <c r="G92" s="29"/>
      <c r="H92" s="29"/>
      <c r="I92" s="26" t="s">
        <v>37</v>
      </c>
      <c r="J92" s="27" t="str">
        <f>E24</f>
        <v>ING.VLADIMÍR PLHÁK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08" t="s">
        <v>129</v>
      </c>
      <c r="D94" s="100"/>
      <c r="E94" s="100"/>
      <c r="F94" s="100"/>
      <c r="G94" s="100"/>
      <c r="H94" s="100"/>
      <c r="I94" s="100"/>
      <c r="J94" s="109" t="s">
        <v>130</v>
      </c>
      <c r="K94" s="100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0" t="s">
        <v>131</v>
      </c>
      <c r="D96" s="29"/>
      <c r="E96" s="29"/>
      <c r="F96" s="29"/>
      <c r="G96" s="29"/>
      <c r="H96" s="29"/>
      <c r="I96" s="29"/>
      <c r="J96" s="68">
        <f>J126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132</v>
      </c>
    </row>
    <row r="97" spans="2:12" s="9" customFormat="1" ht="24.95" customHeight="1">
      <c r="B97" s="111"/>
      <c r="D97" s="112" t="s">
        <v>141</v>
      </c>
      <c r="E97" s="113"/>
      <c r="F97" s="113"/>
      <c r="G97" s="113"/>
      <c r="H97" s="113"/>
      <c r="I97" s="113"/>
      <c r="J97" s="114">
        <f>J127</f>
        <v>0</v>
      </c>
      <c r="L97" s="111"/>
    </row>
    <row r="98" spans="2:12" s="10" customFormat="1" ht="19.9" customHeight="1">
      <c r="B98" s="115"/>
      <c r="D98" s="116" t="s">
        <v>143</v>
      </c>
      <c r="E98" s="117"/>
      <c r="F98" s="117"/>
      <c r="G98" s="117"/>
      <c r="H98" s="117"/>
      <c r="I98" s="117"/>
      <c r="J98" s="118">
        <f>J128</f>
        <v>0</v>
      </c>
      <c r="L98" s="115"/>
    </row>
    <row r="99" spans="2:12" s="9" customFormat="1" ht="24.95" customHeight="1">
      <c r="B99" s="111"/>
      <c r="D99" s="112" t="s">
        <v>641</v>
      </c>
      <c r="E99" s="113"/>
      <c r="F99" s="113"/>
      <c r="G99" s="113"/>
      <c r="H99" s="113"/>
      <c r="I99" s="113"/>
      <c r="J99" s="114">
        <f>J131</f>
        <v>0</v>
      </c>
      <c r="L99" s="111"/>
    </row>
    <row r="100" spans="2:12" s="10" customFormat="1" ht="19.9" customHeight="1">
      <c r="B100" s="115"/>
      <c r="D100" s="116" t="s">
        <v>651</v>
      </c>
      <c r="E100" s="117"/>
      <c r="F100" s="117"/>
      <c r="G100" s="117"/>
      <c r="H100" s="117"/>
      <c r="I100" s="117"/>
      <c r="J100" s="118">
        <f>J132</f>
        <v>0</v>
      </c>
      <c r="L100" s="115"/>
    </row>
    <row r="101" spans="2:12" s="10" customFormat="1" ht="19.9" customHeight="1">
      <c r="B101" s="115"/>
      <c r="D101" s="116" t="s">
        <v>652</v>
      </c>
      <c r="E101" s="117"/>
      <c r="F101" s="117"/>
      <c r="G101" s="117"/>
      <c r="H101" s="117"/>
      <c r="I101" s="117"/>
      <c r="J101" s="118">
        <f>J153</f>
        <v>0</v>
      </c>
      <c r="L101" s="115"/>
    </row>
    <row r="102" spans="2:12" s="10" customFormat="1" ht="19.9" customHeight="1">
      <c r="B102" s="115"/>
      <c r="D102" s="116" t="s">
        <v>653</v>
      </c>
      <c r="E102" s="117"/>
      <c r="F102" s="117"/>
      <c r="G102" s="117"/>
      <c r="H102" s="117"/>
      <c r="I102" s="117"/>
      <c r="J102" s="118">
        <f>J156</f>
        <v>0</v>
      </c>
      <c r="L102" s="115"/>
    </row>
    <row r="103" spans="2:12" s="10" customFormat="1" ht="19.9" customHeight="1">
      <c r="B103" s="115"/>
      <c r="D103" s="116" t="s">
        <v>654</v>
      </c>
      <c r="E103" s="117"/>
      <c r="F103" s="117"/>
      <c r="G103" s="117"/>
      <c r="H103" s="117"/>
      <c r="I103" s="117"/>
      <c r="J103" s="118">
        <f>J178</f>
        <v>0</v>
      </c>
      <c r="L103" s="115"/>
    </row>
    <row r="104" spans="2:12" s="10" customFormat="1" ht="19.9" customHeight="1">
      <c r="B104" s="115"/>
      <c r="D104" s="116" t="s">
        <v>642</v>
      </c>
      <c r="E104" s="117"/>
      <c r="F104" s="117"/>
      <c r="G104" s="117"/>
      <c r="H104" s="117"/>
      <c r="I104" s="117"/>
      <c r="J104" s="118">
        <f>J193</f>
        <v>0</v>
      </c>
      <c r="L104" s="115"/>
    </row>
    <row r="105" spans="2:12" s="10" customFormat="1" ht="19.9" customHeight="1">
      <c r="B105" s="115"/>
      <c r="D105" s="116" t="s">
        <v>655</v>
      </c>
      <c r="E105" s="117"/>
      <c r="F105" s="117"/>
      <c r="G105" s="117"/>
      <c r="H105" s="117"/>
      <c r="I105" s="117"/>
      <c r="J105" s="118">
        <f>J196</f>
        <v>0</v>
      </c>
      <c r="L105" s="115"/>
    </row>
    <row r="106" spans="2:12" s="10" customFormat="1" ht="19.9" customHeight="1">
      <c r="B106" s="115"/>
      <c r="D106" s="116" t="s">
        <v>656</v>
      </c>
      <c r="E106" s="117"/>
      <c r="F106" s="117"/>
      <c r="G106" s="117"/>
      <c r="H106" s="117"/>
      <c r="I106" s="117"/>
      <c r="J106" s="118">
        <f>J199</f>
        <v>0</v>
      </c>
      <c r="L106" s="115"/>
    </row>
    <row r="107" spans="1:31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12" spans="1:31" s="2" customFormat="1" ht="6.95" customHeight="1">
      <c r="A112" s="29"/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24.95" customHeight="1">
      <c r="A113" s="29"/>
      <c r="B113" s="30"/>
      <c r="C113" s="21" t="s">
        <v>145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2" customHeight="1">
      <c r="A115" s="29"/>
      <c r="B115" s="30"/>
      <c r="C115" s="26" t="s">
        <v>14</v>
      </c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6.5" customHeight="1">
      <c r="A116" s="29"/>
      <c r="B116" s="30"/>
      <c r="C116" s="29"/>
      <c r="D116" s="29"/>
      <c r="E116" s="228" t="str">
        <f>E7</f>
        <v>SÍDLIŠTĚ BŘEZINY ETAPA III.</v>
      </c>
      <c r="F116" s="229"/>
      <c r="G116" s="229"/>
      <c r="H116" s="2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12" customHeight="1">
      <c r="A117" s="29"/>
      <c r="B117" s="30"/>
      <c r="C117" s="26" t="s">
        <v>108</v>
      </c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6.5" customHeight="1">
      <c r="A118" s="29"/>
      <c r="B118" s="30"/>
      <c r="C118" s="29"/>
      <c r="D118" s="29"/>
      <c r="E118" s="212" t="str">
        <f>E9</f>
        <v>ETAPA III. VON - VEDLEJŠÍ A OSTATNÍ NÁKLADY</v>
      </c>
      <c r="F118" s="230"/>
      <c r="G118" s="230"/>
      <c r="H118" s="230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6" t="s">
        <v>20</v>
      </c>
      <c r="D120" s="29"/>
      <c r="E120" s="29"/>
      <c r="F120" s="24" t="str">
        <f>F12</f>
        <v>DĚČÍN</v>
      </c>
      <c r="G120" s="29"/>
      <c r="H120" s="29"/>
      <c r="I120" s="26" t="s">
        <v>22</v>
      </c>
      <c r="J120" s="52" t="str">
        <f>IF(J12="","",J12)</f>
        <v>8. 1. 2016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5.2" customHeight="1">
      <c r="A122" s="29"/>
      <c r="B122" s="30"/>
      <c r="C122" s="26" t="s">
        <v>26</v>
      </c>
      <c r="D122" s="29"/>
      <c r="E122" s="29"/>
      <c r="F122" s="24" t="str">
        <f>E15</f>
        <v>STATUTÁRNÍ MĚSTO DĚČÍN</v>
      </c>
      <c r="G122" s="29"/>
      <c r="H122" s="29"/>
      <c r="I122" s="26" t="s">
        <v>32</v>
      </c>
      <c r="J122" s="27" t="str">
        <f>E21</f>
        <v>NE2D PROJEKT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27.95" customHeight="1">
      <c r="A123" s="29"/>
      <c r="B123" s="30"/>
      <c r="C123" s="26" t="s">
        <v>30</v>
      </c>
      <c r="D123" s="29"/>
      <c r="E123" s="29"/>
      <c r="F123" s="24" t="str">
        <f>IF(E18="","",E18)</f>
        <v>DLE VÝBĚROVÉHO ŘÍZENÍ</v>
      </c>
      <c r="G123" s="29"/>
      <c r="H123" s="29"/>
      <c r="I123" s="26" t="s">
        <v>37</v>
      </c>
      <c r="J123" s="27" t="str">
        <f>E24</f>
        <v>ING.VLADIMÍR PLHÁK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0.3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11" customFormat="1" ht="29.25" customHeight="1">
      <c r="A125" s="119"/>
      <c r="B125" s="120"/>
      <c r="C125" s="121" t="s">
        <v>146</v>
      </c>
      <c r="D125" s="122" t="s">
        <v>65</v>
      </c>
      <c r="E125" s="122" t="s">
        <v>61</v>
      </c>
      <c r="F125" s="122" t="s">
        <v>62</v>
      </c>
      <c r="G125" s="122" t="s">
        <v>147</v>
      </c>
      <c r="H125" s="122" t="s">
        <v>148</v>
      </c>
      <c r="I125" s="122" t="s">
        <v>149</v>
      </c>
      <c r="J125" s="122" t="s">
        <v>130</v>
      </c>
      <c r="K125" s="123" t="s">
        <v>150</v>
      </c>
      <c r="L125" s="124"/>
      <c r="M125" s="59" t="s">
        <v>1</v>
      </c>
      <c r="N125" s="60" t="s">
        <v>44</v>
      </c>
      <c r="O125" s="60" t="s">
        <v>151</v>
      </c>
      <c r="P125" s="60" t="s">
        <v>152</v>
      </c>
      <c r="Q125" s="60" t="s">
        <v>153</v>
      </c>
      <c r="R125" s="60" t="s">
        <v>154</v>
      </c>
      <c r="S125" s="60" t="s">
        <v>155</v>
      </c>
      <c r="T125" s="61" t="s">
        <v>156</v>
      </c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</row>
    <row r="126" spans="1:63" s="2" customFormat="1" ht="22.9" customHeight="1">
      <c r="A126" s="29"/>
      <c r="B126" s="30"/>
      <c r="C126" s="66" t="s">
        <v>157</v>
      </c>
      <c r="D126" s="29"/>
      <c r="E126" s="29"/>
      <c r="F126" s="29"/>
      <c r="G126" s="29"/>
      <c r="H126" s="29"/>
      <c r="I126" s="29"/>
      <c r="J126" s="125">
        <f>BK126</f>
        <v>0</v>
      </c>
      <c r="K126" s="29"/>
      <c r="L126" s="30"/>
      <c r="M126" s="62"/>
      <c r="N126" s="53"/>
      <c r="O126" s="63"/>
      <c r="P126" s="126">
        <f>P127+P131</f>
        <v>37.568</v>
      </c>
      <c r="Q126" s="63"/>
      <c r="R126" s="126">
        <f>R127+R131</f>
        <v>0.0792</v>
      </c>
      <c r="S126" s="63"/>
      <c r="T126" s="127">
        <f>T127+T131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7" t="s">
        <v>79</v>
      </c>
      <c r="AU126" s="17" t="s">
        <v>132</v>
      </c>
      <c r="BK126" s="128">
        <f>BK127+BK131</f>
        <v>0</v>
      </c>
    </row>
    <row r="127" spans="2:63" s="12" customFormat="1" ht="25.9" customHeight="1">
      <c r="B127" s="129"/>
      <c r="D127" s="130" t="s">
        <v>79</v>
      </c>
      <c r="E127" s="131" t="s">
        <v>235</v>
      </c>
      <c r="F127" s="131" t="s">
        <v>383</v>
      </c>
      <c r="J127" s="132">
        <f>BK127</f>
        <v>0</v>
      </c>
      <c r="L127" s="129"/>
      <c r="M127" s="133"/>
      <c r="N127" s="134"/>
      <c r="O127" s="134"/>
      <c r="P127" s="135">
        <f>P128</f>
        <v>37.568</v>
      </c>
      <c r="Q127" s="134"/>
      <c r="R127" s="135">
        <f>R128</f>
        <v>0.0792</v>
      </c>
      <c r="S127" s="134"/>
      <c r="T127" s="136">
        <f>T128</f>
        <v>0</v>
      </c>
      <c r="AR127" s="130" t="s">
        <v>101</v>
      </c>
      <c r="AT127" s="137" t="s">
        <v>79</v>
      </c>
      <c r="AU127" s="137" t="s">
        <v>80</v>
      </c>
      <c r="AY127" s="130" t="s">
        <v>159</v>
      </c>
      <c r="BK127" s="138">
        <f>BK128</f>
        <v>0</v>
      </c>
    </row>
    <row r="128" spans="2:63" s="12" customFormat="1" ht="22.9" customHeight="1">
      <c r="B128" s="129"/>
      <c r="D128" s="130" t="s">
        <v>79</v>
      </c>
      <c r="E128" s="139" t="s">
        <v>393</v>
      </c>
      <c r="F128" s="139" t="s">
        <v>394</v>
      </c>
      <c r="J128" s="140">
        <f>BK128</f>
        <v>0</v>
      </c>
      <c r="L128" s="129"/>
      <c r="M128" s="133"/>
      <c r="N128" s="134"/>
      <c r="O128" s="134"/>
      <c r="P128" s="135">
        <f>SUM(P129:P130)</f>
        <v>37.568</v>
      </c>
      <c r="Q128" s="134"/>
      <c r="R128" s="135">
        <f>SUM(R129:R130)</f>
        <v>0.0792</v>
      </c>
      <c r="S128" s="134"/>
      <c r="T128" s="136">
        <f>SUM(T129:T130)</f>
        <v>0</v>
      </c>
      <c r="AR128" s="130" t="s">
        <v>101</v>
      </c>
      <c r="AT128" s="137" t="s">
        <v>79</v>
      </c>
      <c r="AU128" s="137" t="s">
        <v>19</v>
      </c>
      <c r="AY128" s="130" t="s">
        <v>159</v>
      </c>
      <c r="BK128" s="138">
        <f>SUM(BK129:BK130)</f>
        <v>0</v>
      </c>
    </row>
    <row r="129" spans="1:65" s="2" customFormat="1" ht="16.5" customHeight="1">
      <c r="A129" s="29"/>
      <c r="B129" s="141"/>
      <c r="C129" s="142" t="s">
        <v>19</v>
      </c>
      <c r="D129" s="142" t="s">
        <v>161</v>
      </c>
      <c r="E129" s="143" t="s">
        <v>657</v>
      </c>
      <c r="F129" s="144" t="s">
        <v>658</v>
      </c>
      <c r="G129" s="145" t="s">
        <v>590</v>
      </c>
      <c r="H129" s="146">
        <v>8</v>
      </c>
      <c r="I129" s="147"/>
      <c r="J129" s="147">
        <f>ROUND(I129*H129,2)</f>
        <v>0</v>
      </c>
      <c r="K129" s="144" t="s">
        <v>279</v>
      </c>
      <c r="L129" s="30"/>
      <c r="M129" s="148" t="s">
        <v>1</v>
      </c>
      <c r="N129" s="149" t="s">
        <v>45</v>
      </c>
      <c r="O129" s="150">
        <v>4.696</v>
      </c>
      <c r="P129" s="150">
        <f>O129*H129</f>
        <v>37.568</v>
      </c>
      <c r="Q129" s="150">
        <v>0.0099</v>
      </c>
      <c r="R129" s="150">
        <f>Q129*H129</f>
        <v>0.0792</v>
      </c>
      <c r="S129" s="150">
        <v>0</v>
      </c>
      <c r="T129" s="151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2" t="s">
        <v>360</v>
      </c>
      <c r="AT129" s="152" t="s">
        <v>161</v>
      </c>
      <c r="AU129" s="152" t="s">
        <v>87</v>
      </c>
      <c r="AY129" s="17" t="s">
        <v>159</v>
      </c>
      <c r="BE129" s="153">
        <f>IF(N129="základní",J129,0)</f>
        <v>0</v>
      </c>
      <c r="BF129" s="153">
        <f>IF(N129="snížená",J129,0)</f>
        <v>0</v>
      </c>
      <c r="BG129" s="153">
        <f>IF(N129="zákl. přenesená",J129,0)</f>
        <v>0</v>
      </c>
      <c r="BH129" s="153">
        <f>IF(N129="sníž. přenesená",J129,0)</f>
        <v>0</v>
      </c>
      <c r="BI129" s="153">
        <f>IF(N129="nulová",J129,0)</f>
        <v>0</v>
      </c>
      <c r="BJ129" s="17" t="s">
        <v>19</v>
      </c>
      <c r="BK129" s="153">
        <f>ROUND(I129*H129,2)</f>
        <v>0</v>
      </c>
      <c r="BL129" s="17" t="s">
        <v>360</v>
      </c>
      <c r="BM129" s="152" t="s">
        <v>659</v>
      </c>
    </row>
    <row r="130" spans="2:51" s="13" customFormat="1" ht="12">
      <c r="B130" s="154"/>
      <c r="D130" s="155" t="s">
        <v>166</v>
      </c>
      <c r="E130" s="156" t="s">
        <v>1</v>
      </c>
      <c r="F130" s="157" t="s">
        <v>660</v>
      </c>
      <c r="H130" s="158">
        <v>8</v>
      </c>
      <c r="L130" s="154"/>
      <c r="M130" s="159"/>
      <c r="N130" s="160"/>
      <c r="O130" s="160"/>
      <c r="P130" s="160"/>
      <c r="Q130" s="160"/>
      <c r="R130" s="160"/>
      <c r="S130" s="160"/>
      <c r="T130" s="161"/>
      <c r="AT130" s="156" t="s">
        <v>166</v>
      </c>
      <c r="AU130" s="156" t="s">
        <v>87</v>
      </c>
      <c r="AV130" s="13" t="s">
        <v>87</v>
      </c>
      <c r="AW130" s="13" t="s">
        <v>36</v>
      </c>
      <c r="AX130" s="13" t="s">
        <v>19</v>
      </c>
      <c r="AY130" s="156" t="s">
        <v>159</v>
      </c>
    </row>
    <row r="131" spans="2:63" s="12" customFormat="1" ht="25.9" customHeight="1">
      <c r="B131" s="129"/>
      <c r="D131" s="130" t="s">
        <v>79</v>
      </c>
      <c r="E131" s="131" t="s">
        <v>643</v>
      </c>
      <c r="F131" s="131" t="s">
        <v>644</v>
      </c>
      <c r="J131" s="132">
        <f>BK131</f>
        <v>0</v>
      </c>
      <c r="L131" s="129"/>
      <c r="M131" s="133"/>
      <c r="N131" s="134"/>
      <c r="O131" s="134"/>
      <c r="P131" s="135">
        <f>P132+P153+P156+P178+P193+P196+P199</f>
        <v>0</v>
      </c>
      <c r="Q131" s="134"/>
      <c r="R131" s="135">
        <f>R132+R153+R156+R178+R193+R196+R199</f>
        <v>0</v>
      </c>
      <c r="S131" s="134"/>
      <c r="T131" s="136">
        <f>T132+T153+T156+T178+T193+T196+T199</f>
        <v>0</v>
      </c>
      <c r="AR131" s="130" t="s">
        <v>168</v>
      </c>
      <c r="AT131" s="137" t="s">
        <v>79</v>
      </c>
      <c r="AU131" s="137" t="s">
        <v>80</v>
      </c>
      <c r="AY131" s="130" t="s">
        <v>159</v>
      </c>
      <c r="BK131" s="138">
        <f>BK132+BK153+BK156+BK178+BK193+BK196+BK199</f>
        <v>0</v>
      </c>
    </row>
    <row r="132" spans="2:63" s="12" customFormat="1" ht="22.9" customHeight="1">
      <c r="B132" s="129"/>
      <c r="D132" s="130" t="s">
        <v>79</v>
      </c>
      <c r="E132" s="139" t="s">
        <v>661</v>
      </c>
      <c r="F132" s="139" t="s">
        <v>662</v>
      </c>
      <c r="J132" s="140">
        <f>BK132</f>
        <v>0</v>
      </c>
      <c r="L132" s="129"/>
      <c r="M132" s="133"/>
      <c r="N132" s="134"/>
      <c r="O132" s="134"/>
      <c r="P132" s="135">
        <f>SUM(P133:P152)</f>
        <v>0</v>
      </c>
      <c r="Q132" s="134"/>
      <c r="R132" s="135">
        <f>SUM(R133:R152)</f>
        <v>0</v>
      </c>
      <c r="S132" s="134"/>
      <c r="T132" s="136">
        <f>SUM(T133:T152)</f>
        <v>0</v>
      </c>
      <c r="AR132" s="130" t="s">
        <v>168</v>
      </c>
      <c r="AT132" s="137" t="s">
        <v>79</v>
      </c>
      <c r="AU132" s="137" t="s">
        <v>19</v>
      </c>
      <c r="AY132" s="130" t="s">
        <v>159</v>
      </c>
      <c r="BK132" s="138">
        <f>SUM(BK133:BK152)</f>
        <v>0</v>
      </c>
    </row>
    <row r="133" spans="1:65" s="2" customFormat="1" ht="16.5" customHeight="1">
      <c r="A133" s="29"/>
      <c r="B133" s="141"/>
      <c r="C133" s="142" t="s">
        <v>87</v>
      </c>
      <c r="D133" s="142" t="s">
        <v>161</v>
      </c>
      <c r="E133" s="143" t="s">
        <v>663</v>
      </c>
      <c r="F133" s="144" t="s">
        <v>664</v>
      </c>
      <c r="G133" s="145" t="s">
        <v>665</v>
      </c>
      <c r="H133" s="146">
        <v>0</v>
      </c>
      <c r="I133" s="147"/>
      <c r="J133" s="147">
        <f>ROUND(I133*H133,2)</f>
        <v>0</v>
      </c>
      <c r="K133" s="144" t="s">
        <v>666</v>
      </c>
      <c r="L133" s="30"/>
      <c r="M133" s="148" t="s">
        <v>1</v>
      </c>
      <c r="N133" s="149" t="s">
        <v>45</v>
      </c>
      <c r="O133" s="150">
        <v>0</v>
      </c>
      <c r="P133" s="150">
        <f>O133*H133</f>
        <v>0</v>
      </c>
      <c r="Q133" s="150">
        <v>0</v>
      </c>
      <c r="R133" s="150">
        <f>Q133*H133</f>
        <v>0</v>
      </c>
      <c r="S133" s="150">
        <v>0</v>
      </c>
      <c r="T133" s="151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2" t="s">
        <v>649</v>
      </c>
      <c r="AT133" s="152" t="s">
        <v>161</v>
      </c>
      <c r="AU133" s="152" t="s">
        <v>87</v>
      </c>
      <c r="AY133" s="17" t="s">
        <v>159</v>
      </c>
      <c r="BE133" s="153">
        <f>IF(N133="základní",J133,0)</f>
        <v>0</v>
      </c>
      <c r="BF133" s="153">
        <f>IF(N133="snížená",J133,0)</f>
        <v>0</v>
      </c>
      <c r="BG133" s="153">
        <f>IF(N133="zákl. přenesená",J133,0)</f>
        <v>0</v>
      </c>
      <c r="BH133" s="153">
        <f>IF(N133="sníž. přenesená",J133,0)</f>
        <v>0</v>
      </c>
      <c r="BI133" s="153">
        <f>IF(N133="nulová",J133,0)</f>
        <v>0</v>
      </c>
      <c r="BJ133" s="17" t="s">
        <v>19</v>
      </c>
      <c r="BK133" s="153">
        <f>ROUND(I133*H133,2)</f>
        <v>0</v>
      </c>
      <c r="BL133" s="17" t="s">
        <v>649</v>
      </c>
      <c r="BM133" s="152" t="s">
        <v>667</v>
      </c>
    </row>
    <row r="134" spans="2:51" s="13" customFormat="1" ht="22.5">
      <c r="B134" s="154"/>
      <c r="D134" s="155" t="s">
        <v>166</v>
      </c>
      <c r="E134" s="156" t="s">
        <v>1</v>
      </c>
      <c r="F134" s="157" t="s">
        <v>668</v>
      </c>
      <c r="H134" s="158">
        <v>0</v>
      </c>
      <c r="L134" s="154"/>
      <c r="M134" s="159"/>
      <c r="N134" s="160"/>
      <c r="O134" s="160"/>
      <c r="P134" s="160"/>
      <c r="Q134" s="160"/>
      <c r="R134" s="160"/>
      <c r="S134" s="160"/>
      <c r="T134" s="161"/>
      <c r="AT134" s="156" t="s">
        <v>166</v>
      </c>
      <c r="AU134" s="156" t="s">
        <v>87</v>
      </c>
      <c r="AV134" s="13" t="s">
        <v>87</v>
      </c>
      <c r="AW134" s="13" t="s">
        <v>36</v>
      </c>
      <c r="AX134" s="13" t="s">
        <v>19</v>
      </c>
      <c r="AY134" s="156" t="s">
        <v>159</v>
      </c>
    </row>
    <row r="135" spans="1:65" s="2" customFormat="1" ht="16.5" customHeight="1">
      <c r="A135" s="29"/>
      <c r="B135" s="141"/>
      <c r="C135" s="142" t="s">
        <v>101</v>
      </c>
      <c r="D135" s="142" t="s">
        <v>161</v>
      </c>
      <c r="E135" s="143" t="s">
        <v>669</v>
      </c>
      <c r="F135" s="144" t="s">
        <v>670</v>
      </c>
      <c r="G135" s="145" t="s">
        <v>665</v>
      </c>
      <c r="H135" s="146">
        <v>1</v>
      </c>
      <c r="I135" s="147"/>
      <c r="J135" s="147">
        <f>ROUND(I135*H135,2)</f>
        <v>0</v>
      </c>
      <c r="K135" s="144" t="s">
        <v>666</v>
      </c>
      <c r="L135" s="30"/>
      <c r="M135" s="148" t="s">
        <v>1</v>
      </c>
      <c r="N135" s="149" t="s">
        <v>45</v>
      </c>
      <c r="O135" s="150">
        <v>0</v>
      </c>
      <c r="P135" s="150">
        <f>O135*H135</f>
        <v>0</v>
      </c>
      <c r="Q135" s="150">
        <v>0</v>
      </c>
      <c r="R135" s="150">
        <f>Q135*H135</f>
        <v>0</v>
      </c>
      <c r="S135" s="150">
        <v>0</v>
      </c>
      <c r="T135" s="151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2" t="s">
        <v>649</v>
      </c>
      <c r="AT135" s="152" t="s">
        <v>161</v>
      </c>
      <c r="AU135" s="152" t="s">
        <v>87</v>
      </c>
      <c r="AY135" s="17" t="s">
        <v>159</v>
      </c>
      <c r="BE135" s="153">
        <f>IF(N135="základní",J135,0)</f>
        <v>0</v>
      </c>
      <c r="BF135" s="153">
        <f>IF(N135="snížená",J135,0)</f>
        <v>0</v>
      </c>
      <c r="BG135" s="153">
        <f>IF(N135="zákl. přenesená",J135,0)</f>
        <v>0</v>
      </c>
      <c r="BH135" s="153">
        <f>IF(N135="sníž. přenesená",J135,0)</f>
        <v>0</v>
      </c>
      <c r="BI135" s="153">
        <f>IF(N135="nulová",J135,0)</f>
        <v>0</v>
      </c>
      <c r="BJ135" s="17" t="s">
        <v>19</v>
      </c>
      <c r="BK135" s="153">
        <f>ROUND(I135*H135,2)</f>
        <v>0</v>
      </c>
      <c r="BL135" s="17" t="s">
        <v>649</v>
      </c>
      <c r="BM135" s="152" t="s">
        <v>671</v>
      </c>
    </row>
    <row r="136" spans="2:51" s="13" customFormat="1" ht="22.5">
      <c r="B136" s="154"/>
      <c r="D136" s="155" t="s">
        <v>166</v>
      </c>
      <c r="E136" s="156" t="s">
        <v>1</v>
      </c>
      <c r="F136" s="157" t="s">
        <v>672</v>
      </c>
      <c r="H136" s="158">
        <v>1</v>
      </c>
      <c r="L136" s="154"/>
      <c r="M136" s="159"/>
      <c r="N136" s="160"/>
      <c r="O136" s="160"/>
      <c r="P136" s="160"/>
      <c r="Q136" s="160"/>
      <c r="R136" s="160"/>
      <c r="S136" s="160"/>
      <c r="T136" s="161"/>
      <c r="AT136" s="156" t="s">
        <v>166</v>
      </c>
      <c r="AU136" s="156" t="s">
        <v>87</v>
      </c>
      <c r="AV136" s="13" t="s">
        <v>87</v>
      </c>
      <c r="AW136" s="13" t="s">
        <v>36</v>
      </c>
      <c r="AX136" s="13" t="s">
        <v>19</v>
      </c>
      <c r="AY136" s="156" t="s">
        <v>159</v>
      </c>
    </row>
    <row r="137" spans="1:65" s="2" customFormat="1" ht="16.5" customHeight="1">
      <c r="A137" s="29"/>
      <c r="B137" s="141"/>
      <c r="C137" s="142" t="s">
        <v>165</v>
      </c>
      <c r="D137" s="142" t="s">
        <v>161</v>
      </c>
      <c r="E137" s="143" t="s">
        <v>673</v>
      </c>
      <c r="F137" s="144" t="s">
        <v>674</v>
      </c>
      <c r="G137" s="145" t="s">
        <v>665</v>
      </c>
      <c r="H137" s="146">
        <v>1</v>
      </c>
      <c r="I137" s="147"/>
      <c r="J137" s="147">
        <f>ROUND(I137*H137,2)</f>
        <v>0</v>
      </c>
      <c r="K137" s="144" t="s">
        <v>666</v>
      </c>
      <c r="L137" s="30"/>
      <c r="M137" s="148" t="s">
        <v>1</v>
      </c>
      <c r="N137" s="149" t="s">
        <v>45</v>
      </c>
      <c r="O137" s="150">
        <v>0</v>
      </c>
      <c r="P137" s="150">
        <f>O137*H137</f>
        <v>0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2" t="s">
        <v>649</v>
      </c>
      <c r="AT137" s="152" t="s">
        <v>161</v>
      </c>
      <c r="AU137" s="152" t="s">
        <v>87</v>
      </c>
      <c r="AY137" s="17" t="s">
        <v>159</v>
      </c>
      <c r="BE137" s="153">
        <f>IF(N137="základní",J137,0)</f>
        <v>0</v>
      </c>
      <c r="BF137" s="153">
        <f>IF(N137="snížená",J137,0)</f>
        <v>0</v>
      </c>
      <c r="BG137" s="153">
        <f>IF(N137="zákl. přenesená",J137,0)</f>
        <v>0</v>
      </c>
      <c r="BH137" s="153">
        <f>IF(N137="sníž. přenesená",J137,0)</f>
        <v>0</v>
      </c>
      <c r="BI137" s="153">
        <f>IF(N137="nulová",J137,0)</f>
        <v>0</v>
      </c>
      <c r="BJ137" s="17" t="s">
        <v>19</v>
      </c>
      <c r="BK137" s="153">
        <f>ROUND(I137*H137,2)</f>
        <v>0</v>
      </c>
      <c r="BL137" s="17" t="s">
        <v>649</v>
      </c>
      <c r="BM137" s="152" t="s">
        <v>675</v>
      </c>
    </row>
    <row r="138" spans="2:51" s="13" customFormat="1" ht="12">
      <c r="B138" s="154"/>
      <c r="D138" s="155" t="s">
        <v>166</v>
      </c>
      <c r="E138" s="156" t="s">
        <v>1</v>
      </c>
      <c r="F138" s="157" t="s">
        <v>676</v>
      </c>
      <c r="H138" s="158">
        <v>1</v>
      </c>
      <c r="L138" s="154"/>
      <c r="M138" s="159"/>
      <c r="N138" s="160"/>
      <c r="O138" s="160"/>
      <c r="P138" s="160"/>
      <c r="Q138" s="160"/>
      <c r="R138" s="160"/>
      <c r="S138" s="160"/>
      <c r="T138" s="161"/>
      <c r="AT138" s="156" t="s">
        <v>166</v>
      </c>
      <c r="AU138" s="156" t="s">
        <v>87</v>
      </c>
      <c r="AV138" s="13" t="s">
        <v>87</v>
      </c>
      <c r="AW138" s="13" t="s">
        <v>36</v>
      </c>
      <c r="AX138" s="13" t="s">
        <v>19</v>
      </c>
      <c r="AY138" s="156" t="s">
        <v>159</v>
      </c>
    </row>
    <row r="139" spans="1:65" s="2" customFormat="1" ht="16.5" customHeight="1">
      <c r="A139" s="29"/>
      <c r="B139" s="141"/>
      <c r="C139" s="142" t="s">
        <v>168</v>
      </c>
      <c r="D139" s="142" t="s">
        <v>161</v>
      </c>
      <c r="E139" s="143" t="s">
        <v>677</v>
      </c>
      <c r="F139" s="144" t="s">
        <v>678</v>
      </c>
      <c r="G139" s="145" t="s">
        <v>665</v>
      </c>
      <c r="H139" s="146">
        <v>1</v>
      </c>
      <c r="I139" s="147"/>
      <c r="J139" s="147">
        <f>ROUND(I139*H139,2)</f>
        <v>0</v>
      </c>
      <c r="K139" s="144" t="s">
        <v>666</v>
      </c>
      <c r="L139" s="30"/>
      <c r="M139" s="148" t="s">
        <v>1</v>
      </c>
      <c r="N139" s="149" t="s">
        <v>45</v>
      </c>
      <c r="O139" s="150">
        <v>0</v>
      </c>
      <c r="P139" s="150">
        <f>O139*H139</f>
        <v>0</v>
      </c>
      <c r="Q139" s="150">
        <v>0</v>
      </c>
      <c r="R139" s="150">
        <f>Q139*H139</f>
        <v>0</v>
      </c>
      <c r="S139" s="150">
        <v>0</v>
      </c>
      <c r="T139" s="151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2" t="s">
        <v>649</v>
      </c>
      <c r="AT139" s="152" t="s">
        <v>161</v>
      </c>
      <c r="AU139" s="152" t="s">
        <v>87</v>
      </c>
      <c r="AY139" s="17" t="s">
        <v>159</v>
      </c>
      <c r="BE139" s="153">
        <f>IF(N139="základní",J139,0)</f>
        <v>0</v>
      </c>
      <c r="BF139" s="153">
        <f>IF(N139="snížená",J139,0)</f>
        <v>0</v>
      </c>
      <c r="BG139" s="153">
        <f>IF(N139="zákl. přenesená",J139,0)</f>
        <v>0</v>
      </c>
      <c r="BH139" s="153">
        <f>IF(N139="sníž. přenesená",J139,0)</f>
        <v>0</v>
      </c>
      <c r="BI139" s="153">
        <f>IF(N139="nulová",J139,0)</f>
        <v>0</v>
      </c>
      <c r="BJ139" s="17" t="s">
        <v>19</v>
      </c>
      <c r="BK139" s="153">
        <f>ROUND(I139*H139,2)</f>
        <v>0</v>
      </c>
      <c r="BL139" s="17" t="s">
        <v>649</v>
      </c>
      <c r="BM139" s="152" t="s">
        <v>679</v>
      </c>
    </row>
    <row r="140" spans="2:51" s="13" customFormat="1" ht="12">
      <c r="B140" s="154"/>
      <c r="D140" s="155" t="s">
        <v>166</v>
      </c>
      <c r="E140" s="156" t="s">
        <v>1</v>
      </c>
      <c r="F140" s="157" t="s">
        <v>676</v>
      </c>
      <c r="H140" s="158">
        <v>1</v>
      </c>
      <c r="L140" s="154"/>
      <c r="M140" s="159"/>
      <c r="N140" s="160"/>
      <c r="O140" s="160"/>
      <c r="P140" s="160"/>
      <c r="Q140" s="160"/>
      <c r="R140" s="160"/>
      <c r="S140" s="160"/>
      <c r="T140" s="161"/>
      <c r="AT140" s="156" t="s">
        <v>166</v>
      </c>
      <c r="AU140" s="156" t="s">
        <v>87</v>
      </c>
      <c r="AV140" s="13" t="s">
        <v>87</v>
      </c>
      <c r="AW140" s="13" t="s">
        <v>36</v>
      </c>
      <c r="AX140" s="13" t="s">
        <v>19</v>
      </c>
      <c r="AY140" s="156" t="s">
        <v>159</v>
      </c>
    </row>
    <row r="141" spans="1:65" s="2" customFormat="1" ht="16.5" customHeight="1">
      <c r="A141" s="29"/>
      <c r="B141" s="141"/>
      <c r="C141" s="142" t="s">
        <v>169</v>
      </c>
      <c r="D141" s="142" t="s">
        <v>161</v>
      </c>
      <c r="E141" s="143" t="s">
        <v>680</v>
      </c>
      <c r="F141" s="144" t="s">
        <v>681</v>
      </c>
      <c r="G141" s="145" t="s">
        <v>665</v>
      </c>
      <c r="H141" s="146">
        <v>1</v>
      </c>
      <c r="I141" s="147"/>
      <c r="J141" s="147">
        <f>ROUND(I141*H141,2)</f>
        <v>0</v>
      </c>
      <c r="K141" s="144" t="s">
        <v>666</v>
      </c>
      <c r="L141" s="30"/>
      <c r="M141" s="148" t="s">
        <v>1</v>
      </c>
      <c r="N141" s="149" t="s">
        <v>45</v>
      </c>
      <c r="O141" s="150">
        <v>0</v>
      </c>
      <c r="P141" s="150">
        <f>O141*H141</f>
        <v>0</v>
      </c>
      <c r="Q141" s="150">
        <v>0</v>
      </c>
      <c r="R141" s="150">
        <f>Q141*H141</f>
        <v>0</v>
      </c>
      <c r="S141" s="150">
        <v>0</v>
      </c>
      <c r="T141" s="151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2" t="s">
        <v>649</v>
      </c>
      <c r="AT141" s="152" t="s">
        <v>161</v>
      </c>
      <c r="AU141" s="152" t="s">
        <v>87</v>
      </c>
      <c r="AY141" s="17" t="s">
        <v>159</v>
      </c>
      <c r="BE141" s="153">
        <f>IF(N141="základní",J141,0)</f>
        <v>0</v>
      </c>
      <c r="BF141" s="153">
        <f>IF(N141="snížená",J141,0)</f>
        <v>0</v>
      </c>
      <c r="BG141" s="153">
        <f>IF(N141="zákl. přenesená",J141,0)</f>
        <v>0</v>
      </c>
      <c r="BH141" s="153">
        <f>IF(N141="sníž. přenesená",J141,0)</f>
        <v>0</v>
      </c>
      <c r="BI141" s="153">
        <f>IF(N141="nulová",J141,0)</f>
        <v>0</v>
      </c>
      <c r="BJ141" s="17" t="s">
        <v>19</v>
      </c>
      <c r="BK141" s="153">
        <f>ROUND(I141*H141,2)</f>
        <v>0</v>
      </c>
      <c r="BL141" s="17" t="s">
        <v>649</v>
      </c>
      <c r="BM141" s="152" t="s">
        <v>682</v>
      </c>
    </row>
    <row r="142" spans="2:51" s="13" customFormat="1" ht="12">
      <c r="B142" s="154"/>
      <c r="D142" s="155" t="s">
        <v>166</v>
      </c>
      <c r="E142" s="156" t="s">
        <v>1</v>
      </c>
      <c r="F142" s="157" t="s">
        <v>676</v>
      </c>
      <c r="H142" s="158">
        <v>1</v>
      </c>
      <c r="L142" s="154"/>
      <c r="M142" s="159"/>
      <c r="N142" s="160"/>
      <c r="O142" s="160"/>
      <c r="P142" s="160"/>
      <c r="Q142" s="160"/>
      <c r="R142" s="160"/>
      <c r="S142" s="160"/>
      <c r="T142" s="161"/>
      <c r="AT142" s="156" t="s">
        <v>166</v>
      </c>
      <c r="AU142" s="156" t="s">
        <v>87</v>
      </c>
      <c r="AV142" s="13" t="s">
        <v>87</v>
      </c>
      <c r="AW142" s="13" t="s">
        <v>36</v>
      </c>
      <c r="AX142" s="13" t="s">
        <v>19</v>
      </c>
      <c r="AY142" s="156" t="s">
        <v>159</v>
      </c>
    </row>
    <row r="143" spans="1:65" s="2" customFormat="1" ht="16.5" customHeight="1">
      <c r="A143" s="29"/>
      <c r="B143" s="141"/>
      <c r="C143" s="142" t="s">
        <v>170</v>
      </c>
      <c r="D143" s="142" t="s">
        <v>161</v>
      </c>
      <c r="E143" s="143" t="s">
        <v>683</v>
      </c>
      <c r="F143" s="144" t="s">
        <v>684</v>
      </c>
      <c r="G143" s="145" t="s">
        <v>777</v>
      </c>
      <c r="H143" s="146">
        <v>1</v>
      </c>
      <c r="I143" s="147"/>
      <c r="J143" s="147">
        <f>ROUND(I143*H143,2)</f>
        <v>0</v>
      </c>
      <c r="K143" s="144" t="s">
        <v>666</v>
      </c>
      <c r="L143" s="30"/>
      <c r="M143" s="148" t="s">
        <v>1</v>
      </c>
      <c r="N143" s="149" t="s">
        <v>45</v>
      </c>
      <c r="O143" s="150">
        <v>0</v>
      </c>
      <c r="P143" s="150">
        <f>O143*H143</f>
        <v>0</v>
      </c>
      <c r="Q143" s="150">
        <v>0</v>
      </c>
      <c r="R143" s="150">
        <f>Q143*H143</f>
        <v>0</v>
      </c>
      <c r="S143" s="150">
        <v>0</v>
      </c>
      <c r="T143" s="151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2" t="s">
        <v>649</v>
      </c>
      <c r="AT143" s="152" t="s">
        <v>161</v>
      </c>
      <c r="AU143" s="152" t="s">
        <v>87</v>
      </c>
      <c r="AY143" s="17" t="s">
        <v>159</v>
      </c>
      <c r="BE143" s="153">
        <f>IF(N143="základní",J143,0)</f>
        <v>0</v>
      </c>
      <c r="BF143" s="153">
        <f>IF(N143="snížená",J143,0)</f>
        <v>0</v>
      </c>
      <c r="BG143" s="153">
        <f>IF(N143="zákl. přenesená",J143,0)</f>
        <v>0</v>
      </c>
      <c r="BH143" s="153">
        <f>IF(N143="sníž. přenesená",J143,0)</f>
        <v>0</v>
      </c>
      <c r="BI143" s="153">
        <f>IF(N143="nulová",J143,0)</f>
        <v>0</v>
      </c>
      <c r="BJ143" s="17" t="s">
        <v>19</v>
      </c>
      <c r="BK143" s="153">
        <f>ROUND(I143*H143,2)</f>
        <v>0</v>
      </c>
      <c r="BL143" s="17" t="s">
        <v>649</v>
      </c>
      <c r="BM143" s="152" t="s">
        <v>685</v>
      </c>
    </row>
    <row r="144" spans="2:51" s="13" customFormat="1" ht="12">
      <c r="B144" s="154"/>
      <c r="D144" s="155" t="s">
        <v>166</v>
      </c>
      <c r="E144" s="156" t="s">
        <v>1</v>
      </c>
      <c r="F144" s="157" t="s">
        <v>686</v>
      </c>
      <c r="H144" s="158">
        <v>1</v>
      </c>
      <c r="L144" s="154"/>
      <c r="M144" s="159"/>
      <c r="N144" s="160"/>
      <c r="O144" s="160"/>
      <c r="P144" s="160"/>
      <c r="Q144" s="160"/>
      <c r="R144" s="160"/>
      <c r="S144" s="160"/>
      <c r="T144" s="161"/>
      <c r="AT144" s="156" t="s">
        <v>166</v>
      </c>
      <c r="AU144" s="156" t="s">
        <v>87</v>
      </c>
      <c r="AV144" s="13" t="s">
        <v>87</v>
      </c>
      <c r="AW144" s="13" t="s">
        <v>36</v>
      </c>
      <c r="AX144" s="13" t="s">
        <v>19</v>
      </c>
      <c r="AY144" s="156" t="s">
        <v>159</v>
      </c>
    </row>
    <row r="145" spans="1:65" s="2" customFormat="1" ht="16.5" customHeight="1">
      <c r="A145" s="29"/>
      <c r="B145" s="141"/>
      <c r="C145" s="142" t="s">
        <v>105</v>
      </c>
      <c r="D145" s="142" t="s">
        <v>161</v>
      </c>
      <c r="E145" s="143" t="s">
        <v>687</v>
      </c>
      <c r="F145" s="144" t="s">
        <v>688</v>
      </c>
      <c r="G145" s="145" t="s">
        <v>665</v>
      </c>
      <c r="H145" s="146">
        <v>1</v>
      </c>
      <c r="I145" s="147"/>
      <c r="J145" s="147">
        <f>ROUND(I145*H145,2)</f>
        <v>0</v>
      </c>
      <c r="K145" s="144" t="s">
        <v>666</v>
      </c>
      <c r="L145" s="30"/>
      <c r="M145" s="148" t="s">
        <v>1</v>
      </c>
      <c r="N145" s="149" t="s">
        <v>45</v>
      </c>
      <c r="O145" s="150">
        <v>0</v>
      </c>
      <c r="P145" s="150">
        <f>O145*H145</f>
        <v>0</v>
      </c>
      <c r="Q145" s="150">
        <v>0</v>
      </c>
      <c r="R145" s="150">
        <f>Q145*H145</f>
        <v>0</v>
      </c>
      <c r="S145" s="150">
        <v>0</v>
      </c>
      <c r="T145" s="151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2" t="s">
        <v>649</v>
      </c>
      <c r="AT145" s="152" t="s">
        <v>161</v>
      </c>
      <c r="AU145" s="152" t="s">
        <v>87</v>
      </c>
      <c r="AY145" s="17" t="s">
        <v>159</v>
      </c>
      <c r="BE145" s="153">
        <f>IF(N145="základní",J145,0)</f>
        <v>0</v>
      </c>
      <c r="BF145" s="153">
        <f>IF(N145="snížená",J145,0)</f>
        <v>0</v>
      </c>
      <c r="BG145" s="153">
        <f>IF(N145="zákl. přenesená",J145,0)</f>
        <v>0</v>
      </c>
      <c r="BH145" s="153">
        <f>IF(N145="sníž. přenesená",J145,0)</f>
        <v>0</v>
      </c>
      <c r="BI145" s="153">
        <f>IF(N145="nulová",J145,0)</f>
        <v>0</v>
      </c>
      <c r="BJ145" s="17" t="s">
        <v>19</v>
      </c>
      <c r="BK145" s="153">
        <f>ROUND(I145*H145,2)</f>
        <v>0</v>
      </c>
      <c r="BL145" s="17" t="s">
        <v>649</v>
      </c>
      <c r="BM145" s="152" t="s">
        <v>689</v>
      </c>
    </row>
    <row r="146" spans="2:51" s="13" customFormat="1" ht="12">
      <c r="B146" s="154"/>
      <c r="D146" s="155" t="s">
        <v>166</v>
      </c>
      <c r="E146" s="156" t="s">
        <v>1</v>
      </c>
      <c r="F146" s="157" t="s">
        <v>690</v>
      </c>
      <c r="H146" s="158">
        <v>1</v>
      </c>
      <c r="L146" s="154"/>
      <c r="M146" s="159"/>
      <c r="N146" s="160"/>
      <c r="O146" s="160"/>
      <c r="P146" s="160"/>
      <c r="Q146" s="160"/>
      <c r="R146" s="160"/>
      <c r="S146" s="160"/>
      <c r="T146" s="161"/>
      <c r="AT146" s="156" t="s">
        <v>166</v>
      </c>
      <c r="AU146" s="156" t="s">
        <v>87</v>
      </c>
      <c r="AV146" s="13" t="s">
        <v>87</v>
      </c>
      <c r="AW146" s="13" t="s">
        <v>36</v>
      </c>
      <c r="AX146" s="13" t="s">
        <v>19</v>
      </c>
      <c r="AY146" s="156" t="s">
        <v>159</v>
      </c>
    </row>
    <row r="147" spans="1:65" s="2" customFormat="1" ht="16.5" customHeight="1">
      <c r="A147" s="29"/>
      <c r="B147" s="141"/>
      <c r="C147" s="142" t="s">
        <v>175</v>
      </c>
      <c r="D147" s="142" t="s">
        <v>161</v>
      </c>
      <c r="E147" s="143" t="s">
        <v>691</v>
      </c>
      <c r="F147" s="144" t="s">
        <v>692</v>
      </c>
      <c r="G147" s="145" t="s">
        <v>777</v>
      </c>
      <c r="H147" s="146">
        <v>1</v>
      </c>
      <c r="I147" s="147"/>
      <c r="J147" s="147">
        <f>ROUND(I147*H147,2)</f>
        <v>0</v>
      </c>
      <c r="K147" s="144" t="s">
        <v>666</v>
      </c>
      <c r="L147" s="30"/>
      <c r="M147" s="148" t="s">
        <v>1</v>
      </c>
      <c r="N147" s="149" t="s">
        <v>45</v>
      </c>
      <c r="O147" s="150">
        <v>0</v>
      </c>
      <c r="P147" s="150">
        <f>O147*H147</f>
        <v>0</v>
      </c>
      <c r="Q147" s="150">
        <v>0</v>
      </c>
      <c r="R147" s="150">
        <f>Q147*H147</f>
        <v>0</v>
      </c>
      <c r="S147" s="150">
        <v>0</v>
      </c>
      <c r="T147" s="151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2" t="s">
        <v>649</v>
      </c>
      <c r="AT147" s="152" t="s">
        <v>161</v>
      </c>
      <c r="AU147" s="152" t="s">
        <v>87</v>
      </c>
      <c r="AY147" s="17" t="s">
        <v>159</v>
      </c>
      <c r="BE147" s="153">
        <f>IF(N147="základní",J147,0)</f>
        <v>0</v>
      </c>
      <c r="BF147" s="153">
        <f>IF(N147="snížená",J147,0)</f>
        <v>0</v>
      </c>
      <c r="BG147" s="153">
        <f>IF(N147="zákl. přenesená",J147,0)</f>
        <v>0</v>
      </c>
      <c r="BH147" s="153">
        <f>IF(N147="sníž. přenesená",J147,0)</f>
        <v>0</v>
      </c>
      <c r="BI147" s="153">
        <f>IF(N147="nulová",J147,0)</f>
        <v>0</v>
      </c>
      <c r="BJ147" s="17" t="s">
        <v>19</v>
      </c>
      <c r="BK147" s="153">
        <f>ROUND(I147*H147,2)</f>
        <v>0</v>
      </c>
      <c r="BL147" s="17" t="s">
        <v>649</v>
      </c>
      <c r="BM147" s="152" t="s">
        <v>693</v>
      </c>
    </row>
    <row r="148" spans="2:51" s="13" customFormat="1" ht="12">
      <c r="B148" s="154"/>
      <c r="D148" s="155" t="s">
        <v>166</v>
      </c>
      <c r="E148" s="156" t="s">
        <v>1</v>
      </c>
      <c r="F148" s="157" t="s">
        <v>694</v>
      </c>
      <c r="H148" s="158">
        <v>1</v>
      </c>
      <c r="L148" s="154"/>
      <c r="M148" s="159"/>
      <c r="N148" s="160"/>
      <c r="O148" s="160"/>
      <c r="P148" s="160"/>
      <c r="Q148" s="160"/>
      <c r="R148" s="160"/>
      <c r="S148" s="160"/>
      <c r="T148" s="161"/>
      <c r="AT148" s="156" t="s">
        <v>166</v>
      </c>
      <c r="AU148" s="156" t="s">
        <v>87</v>
      </c>
      <c r="AV148" s="13" t="s">
        <v>87</v>
      </c>
      <c r="AW148" s="13" t="s">
        <v>36</v>
      </c>
      <c r="AX148" s="13" t="s">
        <v>19</v>
      </c>
      <c r="AY148" s="156" t="s">
        <v>159</v>
      </c>
    </row>
    <row r="149" spans="1:65" s="2" customFormat="1" ht="16.5" customHeight="1">
      <c r="A149" s="29"/>
      <c r="B149" s="141"/>
      <c r="C149" s="142" t="s">
        <v>24</v>
      </c>
      <c r="D149" s="142" t="s">
        <v>161</v>
      </c>
      <c r="E149" s="143" t="s">
        <v>695</v>
      </c>
      <c r="F149" s="144" t="s">
        <v>696</v>
      </c>
      <c r="G149" s="145" t="s">
        <v>665</v>
      </c>
      <c r="H149" s="146">
        <v>1</v>
      </c>
      <c r="I149" s="147"/>
      <c r="J149" s="147">
        <f>ROUND(I149*H149,2)</f>
        <v>0</v>
      </c>
      <c r="K149" s="144" t="s">
        <v>666</v>
      </c>
      <c r="L149" s="30"/>
      <c r="M149" s="148" t="s">
        <v>1</v>
      </c>
      <c r="N149" s="149" t="s">
        <v>45</v>
      </c>
      <c r="O149" s="150">
        <v>0</v>
      </c>
      <c r="P149" s="150">
        <f>O149*H149</f>
        <v>0</v>
      </c>
      <c r="Q149" s="150">
        <v>0</v>
      </c>
      <c r="R149" s="150">
        <f>Q149*H149</f>
        <v>0</v>
      </c>
      <c r="S149" s="150">
        <v>0</v>
      </c>
      <c r="T149" s="151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2" t="s">
        <v>649</v>
      </c>
      <c r="AT149" s="152" t="s">
        <v>161</v>
      </c>
      <c r="AU149" s="152" t="s">
        <v>87</v>
      </c>
      <c r="AY149" s="17" t="s">
        <v>159</v>
      </c>
      <c r="BE149" s="153">
        <f>IF(N149="základní",J149,0)</f>
        <v>0</v>
      </c>
      <c r="BF149" s="153">
        <f>IF(N149="snížená",J149,0)</f>
        <v>0</v>
      </c>
      <c r="BG149" s="153">
        <f>IF(N149="zákl. přenesená",J149,0)</f>
        <v>0</v>
      </c>
      <c r="BH149" s="153">
        <f>IF(N149="sníž. přenesená",J149,0)</f>
        <v>0</v>
      </c>
      <c r="BI149" s="153">
        <f>IF(N149="nulová",J149,0)</f>
        <v>0</v>
      </c>
      <c r="BJ149" s="17" t="s">
        <v>19</v>
      </c>
      <c r="BK149" s="153">
        <f>ROUND(I149*H149,2)</f>
        <v>0</v>
      </c>
      <c r="BL149" s="17" t="s">
        <v>649</v>
      </c>
      <c r="BM149" s="152" t="s">
        <v>697</v>
      </c>
    </row>
    <row r="150" spans="2:51" s="13" customFormat="1" ht="12">
      <c r="B150" s="154"/>
      <c r="D150" s="155" t="s">
        <v>166</v>
      </c>
      <c r="E150" s="156" t="s">
        <v>1</v>
      </c>
      <c r="F150" s="157" t="s">
        <v>698</v>
      </c>
      <c r="H150" s="158">
        <v>1</v>
      </c>
      <c r="L150" s="154"/>
      <c r="M150" s="159"/>
      <c r="N150" s="160"/>
      <c r="O150" s="160"/>
      <c r="P150" s="160"/>
      <c r="Q150" s="160"/>
      <c r="R150" s="160"/>
      <c r="S150" s="160"/>
      <c r="T150" s="161"/>
      <c r="AT150" s="156" t="s">
        <v>166</v>
      </c>
      <c r="AU150" s="156" t="s">
        <v>87</v>
      </c>
      <c r="AV150" s="13" t="s">
        <v>87</v>
      </c>
      <c r="AW150" s="13" t="s">
        <v>36</v>
      </c>
      <c r="AX150" s="13" t="s">
        <v>19</v>
      </c>
      <c r="AY150" s="156" t="s">
        <v>159</v>
      </c>
    </row>
    <row r="151" spans="1:65" s="2" customFormat="1" ht="16.5" customHeight="1">
      <c r="A151" s="29"/>
      <c r="B151" s="141"/>
      <c r="C151" s="142" t="s">
        <v>181</v>
      </c>
      <c r="D151" s="142" t="s">
        <v>161</v>
      </c>
      <c r="E151" s="143" t="s">
        <v>699</v>
      </c>
      <c r="F151" s="144" t="s">
        <v>700</v>
      </c>
      <c r="G151" s="145" t="s">
        <v>665</v>
      </c>
      <c r="H151" s="146">
        <v>0</v>
      </c>
      <c r="I151" s="147"/>
      <c r="J151" s="147">
        <f>ROUND(I151*H151,2)</f>
        <v>0</v>
      </c>
      <c r="K151" s="144" t="s">
        <v>666</v>
      </c>
      <c r="L151" s="30"/>
      <c r="M151" s="148" t="s">
        <v>1</v>
      </c>
      <c r="N151" s="149" t="s">
        <v>45</v>
      </c>
      <c r="O151" s="150">
        <v>0</v>
      </c>
      <c r="P151" s="150">
        <f>O151*H151</f>
        <v>0</v>
      </c>
      <c r="Q151" s="150">
        <v>0</v>
      </c>
      <c r="R151" s="150">
        <f>Q151*H151</f>
        <v>0</v>
      </c>
      <c r="S151" s="150">
        <v>0</v>
      </c>
      <c r="T151" s="151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2" t="s">
        <v>649</v>
      </c>
      <c r="AT151" s="152" t="s">
        <v>161</v>
      </c>
      <c r="AU151" s="152" t="s">
        <v>87</v>
      </c>
      <c r="AY151" s="17" t="s">
        <v>159</v>
      </c>
      <c r="BE151" s="153">
        <f>IF(N151="základní",J151,0)</f>
        <v>0</v>
      </c>
      <c r="BF151" s="153">
        <f>IF(N151="snížená",J151,0)</f>
        <v>0</v>
      </c>
      <c r="BG151" s="153">
        <f>IF(N151="zákl. přenesená",J151,0)</f>
        <v>0</v>
      </c>
      <c r="BH151" s="153">
        <f>IF(N151="sníž. přenesená",J151,0)</f>
        <v>0</v>
      </c>
      <c r="BI151" s="153">
        <f>IF(N151="nulová",J151,0)</f>
        <v>0</v>
      </c>
      <c r="BJ151" s="17" t="s">
        <v>19</v>
      </c>
      <c r="BK151" s="153">
        <f>ROUND(I151*H151,2)</f>
        <v>0</v>
      </c>
      <c r="BL151" s="17" t="s">
        <v>649</v>
      </c>
      <c r="BM151" s="152" t="s">
        <v>701</v>
      </c>
    </row>
    <row r="152" spans="2:51" s="13" customFormat="1" ht="12">
      <c r="B152" s="154"/>
      <c r="D152" s="155" t="s">
        <v>166</v>
      </c>
      <c r="E152" s="156" t="s">
        <v>1</v>
      </c>
      <c r="F152" s="157" t="s">
        <v>698</v>
      </c>
      <c r="H152" s="158">
        <v>0</v>
      </c>
      <c r="L152" s="154"/>
      <c r="M152" s="159"/>
      <c r="N152" s="160"/>
      <c r="O152" s="160"/>
      <c r="P152" s="160"/>
      <c r="Q152" s="160"/>
      <c r="R152" s="160"/>
      <c r="S152" s="160"/>
      <c r="T152" s="161"/>
      <c r="AT152" s="156" t="s">
        <v>166</v>
      </c>
      <c r="AU152" s="156" t="s">
        <v>87</v>
      </c>
      <c r="AV152" s="13" t="s">
        <v>87</v>
      </c>
      <c r="AW152" s="13" t="s">
        <v>36</v>
      </c>
      <c r="AX152" s="13" t="s">
        <v>19</v>
      </c>
      <c r="AY152" s="156" t="s">
        <v>159</v>
      </c>
    </row>
    <row r="153" spans="2:63" s="12" customFormat="1" ht="22.9" customHeight="1">
      <c r="B153" s="129"/>
      <c r="D153" s="130" t="s">
        <v>79</v>
      </c>
      <c r="E153" s="139" t="s">
        <v>702</v>
      </c>
      <c r="F153" s="139" t="s">
        <v>703</v>
      </c>
      <c r="J153" s="140">
        <f>BK153</f>
        <v>0</v>
      </c>
      <c r="L153" s="129"/>
      <c r="M153" s="133"/>
      <c r="N153" s="134"/>
      <c r="O153" s="134"/>
      <c r="P153" s="135">
        <f>SUM(P154:P155)</f>
        <v>0</v>
      </c>
      <c r="Q153" s="134"/>
      <c r="R153" s="135">
        <f>SUM(R154:R155)</f>
        <v>0</v>
      </c>
      <c r="S153" s="134"/>
      <c r="T153" s="136">
        <f>SUM(T154:T155)</f>
        <v>0</v>
      </c>
      <c r="AR153" s="130" t="s">
        <v>168</v>
      </c>
      <c r="AT153" s="137" t="s">
        <v>79</v>
      </c>
      <c r="AU153" s="137" t="s">
        <v>19</v>
      </c>
      <c r="AY153" s="130" t="s">
        <v>159</v>
      </c>
      <c r="BK153" s="138">
        <f>SUM(BK154:BK155)</f>
        <v>0</v>
      </c>
    </row>
    <row r="154" spans="1:65" s="2" customFormat="1" ht="16.5" customHeight="1">
      <c r="A154" s="29"/>
      <c r="B154" s="141"/>
      <c r="C154" s="142" t="s">
        <v>107</v>
      </c>
      <c r="D154" s="142" t="s">
        <v>161</v>
      </c>
      <c r="E154" s="143" t="s">
        <v>704</v>
      </c>
      <c r="F154" s="144" t="s">
        <v>705</v>
      </c>
      <c r="G154" s="145" t="s">
        <v>665</v>
      </c>
      <c r="H154" s="146">
        <v>1</v>
      </c>
      <c r="I154" s="147"/>
      <c r="J154" s="147">
        <f>ROUND(I154*H154,2)</f>
        <v>0</v>
      </c>
      <c r="K154" s="144" t="s">
        <v>666</v>
      </c>
      <c r="L154" s="30"/>
      <c r="M154" s="148" t="s">
        <v>1</v>
      </c>
      <c r="N154" s="149" t="s">
        <v>45</v>
      </c>
      <c r="O154" s="150">
        <v>0</v>
      </c>
      <c r="P154" s="150">
        <f>O154*H154</f>
        <v>0</v>
      </c>
      <c r="Q154" s="150">
        <v>0</v>
      </c>
      <c r="R154" s="150">
        <f>Q154*H154</f>
        <v>0</v>
      </c>
      <c r="S154" s="150">
        <v>0</v>
      </c>
      <c r="T154" s="151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2" t="s">
        <v>649</v>
      </c>
      <c r="AT154" s="152" t="s">
        <v>161</v>
      </c>
      <c r="AU154" s="152" t="s">
        <v>87</v>
      </c>
      <c r="AY154" s="17" t="s">
        <v>159</v>
      </c>
      <c r="BE154" s="153">
        <f>IF(N154="základní",J154,0)</f>
        <v>0</v>
      </c>
      <c r="BF154" s="153">
        <f>IF(N154="snížená",J154,0)</f>
        <v>0</v>
      </c>
      <c r="BG154" s="153">
        <f>IF(N154="zákl. přenesená",J154,0)</f>
        <v>0</v>
      </c>
      <c r="BH154" s="153">
        <f>IF(N154="sníž. přenesená",J154,0)</f>
        <v>0</v>
      </c>
      <c r="BI154" s="153">
        <f>IF(N154="nulová",J154,0)</f>
        <v>0</v>
      </c>
      <c r="BJ154" s="17" t="s">
        <v>19</v>
      </c>
      <c r="BK154" s="153">
        <f>ROUND(I154*H154,2)</f>
        <v>0</v>
      </c>
      <c r="BL154" s="17" t="s">
        <v>649</v>
      </c>
      <c r="BM154" s="152" t="s">
        <v>706</v>
      </c>
    </row>
    <row r="155" spans="2:51" s="13" customFormat="1" ht="22.5">
      <c r="B155" s="154"/>
      <c r="D155" s="155" t="s">
        <v>166</v>
      </c>
      <c r="E155" s="156" t="s">
        <v>1</v>
      </c>
      <c r="F155" s="157" t="s">
        <v>707</v>
      </c>
      <c r="H155" s="158">
        <v>1</v>
      </c>
      <c r="L155" s="154"/>
      <c r="M155" s="159"/>
      <c r="N155" s="160"/>
      <c r="O155" s="160"/>
      <c r="P155" s="160"/>
      <c r="Q155" s="160"/>
      <c r="R155" s="160"/>
      <c r="S155" s="160"/>
      <c r="T155" s="161"/>
      <c r="AT155" s="156" t="s">
        <v>166</v>
      </c>
      <c r="AU155" s="156" t="s">
        <v>87</v>
      </c>
      <c r="AV155" s="13" t="s">
        <v>87</v>
      </c>
      <c r="AW155" s="13" t="s">
        <v>36</v>
      </c>
      <c r="AX155" s="13" t="s">
        <v>19</v>
      </c>
      <c r="AY155" s="156" t="s">
        <v>159</v>
      </c>
    </row>
    <row r="156" spans="2:63" s="12" customFormat="1" ht="22.9" customHeight="1">
      <c r="B156" s="129"/>
      <c r="D156" s="130" t="s">
        <v>79</v>
      </c>
      <c r="E156" s="139" t="s">
        <v>708</v>
      </c>
      <c r="F156" s="139" t="s">
        <v>709</v>
      </c>
      <c r="J156" s="140">
        <f>BK156</f>
        <v>0</v>
      </c>
      <c r="L156" s="129"/>
      <c r="M156" s="133"/>
      <c r="N156" s="134"/>
      <c r="O156" s="134"/>
      <c r="P156" s="135">
        <f>SUM(P157:P177)</f>
        <v>0</v>
      </c>
      <c r="Q156" s="134"/>
      <c r="R156" s="135">
        <f>SUM(R157:R177)</f>
        <v>0</v>
      </c>
      <c r="S156" s="134"/>
      <c r="T156" s="136">
        <f>SUM(T157:T177)</f>
        <v>0</v>
      </c>
      <c r="AR156" s="130" t="s">
        <v>168</v>
      </c>
      <c r="AT156" s="137" t="s">
        <v>79</v>
      </c>
      <c r="AU156" s="137" t="s">
        <v>19</v>
      </c>
      <c r="AY156" s="130" t="s">
        <v>159</v>
      </c>
      <c r="BK156" s="138">
        <f>SUM(BK157:BK177)</f>
        <v>0</v>
      </c>
    </row>
    <row r="157" spans="1:65" s="2" customFormat="1" ht="16.5" customHeight="1">
      <c r="A157" s="29"/>
      <c r="B157" s="141"/>
      <c r="C157" s="142" t="s">
        <v>188</v>
      </c>
      <c r="D157" s="142" t="s">
        <v>161</v>
      </c>
      <c r="E157" s="143" t="s">
        <v>710</v>
      </c>
      <c r="F157" s="144" t="s">
        <v>711</v>
      </c>
      <c r="G157" s="145" t="s">
        <v>665</v>
      </c>
      <c r="H157" s="146">
        <v>1</v>
      </c>
      <c r="I157" s="147"/>
      <c r="J157" s="147">
        <f>ROUND(I157*H157,2)</f>
        <v>0</v>
      </c>
      <c r="K157" s="144" t="s">
        <v>666</v>
      </c>
      <c r="L157" s="30"/>
      <c r="M157" s="148" t="s">
        <v>1</v>
      </c>
      <c r="N157" s="149" t="s">
        <v>45</v>
      </c>
      <c r="O157" s="150">
        <v>0</v>
      </c>
      <c r="P157" s="150">
        <f>O157*H157</f>
        <v>0</v>
      </c>
      <c r="Q157" s="150">
        <v>0</v>
      </c>
      <c r="R157" s="150">
        <f>Q157*H157</f>
        <v>0</v>
      </c>
      <c r="S157" s="150">
        <v>0</v>
      </c>
      <c r="T157" s="151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2" t="s">
        <v>649</v>
      </c>
      <c r="AT157" s="152" t="s">
        <v>161</v>
      </c>
      <c r="AU157" s="152" t="s">
        <v>87</v>
      </c>
      <c r="AY157" s="17" t="s">
        <v>159</v>
      </c>
      <c r="BE157" s="153">
        <f>IF(N157="základní",J157,0)</f>
        <v>0</v>
      </c>
      <c r="BF157" s="153">
        <f>IF(N157="snížená",J157,0)</f>
        <v>0</v>
      </c>
      <c r="BG157" s="153">
        <f>IF(N157="zákl. přenesená",J157,0)</f>
        <v>0</v>
      </c>
      <c r="BH157" s="153">
        <f>IF(N157="sníž. přenesená",J157,0)</f>
        <v>0</v>
      </c>
      <c r="BI157" s="153">
        <f>IF(N157="nulová",J157,0)</f>
        <v>0</v>
      </c>
      <c r="BJ157" s="17" t="s">
        <v>19</v>
      </c>
      <c r="BK157" s="153">
        <f>ROUND(I157*H157,2)</f>
        <v>0</v>
      </c>
      <c r="BL157" s="17" t="s">
        <v>649</v>
      </c>
      <c r="BM157" s="152" t="s">
        <v>712</v>
      </c>
    </row>
    <row r="158" spans="2:51" s="13" customFormat="1" ht="12">
      <c r="B158" s="154"/>
      <c r="D158" s="155" t="s">
        <v>166</v>
      </c>
      <c r="E158" s="156" t="s">
        <v>1</v>
      </c>
      <c r="F158" s="157" t="s">
        <v>713</v>
      </c>
      <c r="H158" s="158">
        <v>1</v>
      </c>
      <c r="L158" s="154"/>
      <c r="M158" s="159"/>
      <c r="N158" s="160"/>
      <c r="O158" s="160"/>
      <c r="P158" s="160"/>
      <c r="Q158" s="160"/>
      <c r="R158" s="160"/>
      <c r="S158" s="160"/>
      <c r="T158" s="161"/>
      <c r="AT158" s="156" t="s">
        <v>166</v>
      </c>
      <c r="AU158" s="156" t="s">
        <v>87</v>
      </c>
      <c r="AV158" s="13" t="s">
        <v>87</v>
      </c>
      <c r="AW158" s="13" t="s">
        <v>36</v>
      </c>
      <c r="AX158" s="13" t="s">
        <v>19</v>
      </c>
      <c r="AY158" s="156" t="s">
        <v>159</v>
      </c>
    </row>
    <row r="159" spans="1:65" s="2" customFormat="1" ht="16.5" customHeight="1">
      <c r="A159" s="29"/>
      <c r="B159" s="141"/>
      <c r="C159" s="142" t="s">
        <v>192</v>
      </c>
      <c r="D159" s="142" t="s">
        <v>161</v>
      </c>
      <c r="E159" s="143" t="s">
        <v>714</v>
      </c>
      <c r="F159" s="144" t="s">
        <v>715</v>
      </c>
      <c r="G159" s="145" t="s">
        <v>665</v>
      </c>
      <c r="H159" s="146">
        <v>1</v>
      </c>
      <c r="I159" s="147"/>
      <c r="J159" s="147">
        <f>ROUND(I159*H159,2)</f>
        <v>0</v>
      </c>
      <c r="K159" s="144" t="s">
        <v>666</v>
      </c>
      <c r="L159" s="30"/>
      <c r="M159" s="148" t="s">
        <v>1</v>
      </c>
      <c r="N159" s="149" t="s">
        <v>45</v>
      </c>
      <c r="O159" s="150">
        <v>0</v>
      </c>
      <c r="P159" s="150">
        <f>O159*H159</f>
        <v>0</v>
      </c>
      <c r="Q159" s="150">
        <v>0</v>
      </c>
      <c r="R159" s="150">
        <f>Q159*H159</f>
        <v>0</v>
      </c>
      <c r="S159" s="150">
        <v>0</v>
      </c>
      <c r="T159" s="151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2" t="s">
        <v>649</v>
      </c>
      <c r="AT159" s="152" t="s">
        <v>161</v>
      </c>
      <c r="AU159" s="152" t="s">
        <v>87</v>
      </c>
      <c r="AY159" s="17" t="s">
        <v>159</v>
      </c>
      <c r="BE159" s="153">
        <f>IF(N159="základní",J159,0)</f>
        <v>0</v>
      </c>
      <c r="BF159" s="153">
        <f>IF(N159="snížená",J159,0)</f>
        <v>0</v>
      </c>
      <c r="BG159" s="153">
        <f>IF(N159="zákl. přenesená",J159,0)</f>
        <v>0</v>
      </c>
      <c r="BH159" s="153">
        <f>IF(N159="sníž. přenesená",J159,0)</f>
        <v>0</v>
      </c>
      <c r="BI159" s="153">
        <f>IF(N159="nulová",J159,0)</f>
        <v>0</v>
      </c>
      <c r="BJ159" s="17" t="s">
        <v>19</v>
      </c>
      <c r="BK159" s="153">
        <f>ROUND(I159*H159,2)</f>
        <v>0</v>
      </c>
      <c r="BL159" s="17" t="s">
        <v>649</v>
      </c>
      <c r="BM159" s="152" t="s">
        <v>716</v>
      </c>
    </row>
    <row r="160" spans="2:51" s="13" customFormat="1" ht="12">
      <c r="B160" s="154"/>
      <c r="D160" s="155" t="s">
        <v>166</v>
      </c>
      <c r="E160" s="156" t="s">
        <v>1</v>
      </c>
      <c r="F160" s="157" t="s">
        <v>713</v>
      </c>
      <c r="H160" s="158">
        <v>1</v>
      </c>
      <c r="L160" s="154"/>
      <c r="M160" s="159"/>
      <c r="N160" s="160"/>
      <c r="O160" s="160"/>
      <c r="P160" s="160"/>
      <c r="Q160" s="160"/>
      <c r="R160" s="160"/>
      <c r="S160" s="160"/>
      <c r="T160" s="161"/>
      <c r="AT160" s="156" t="s">
        <v>166</v>
      </c>
      <c r="AU160" s="156" t="s">
        <v>87</v>
      </c>
      <c r="AV160" s="13" t="s">
        <v>87</v>
      </c>
      <c r="AW160" s="13" t="s">
        <v>36</v>
      </c>
      <c r="AX160" s="13" t="s">
        <v>19</v>
      </c>
      <c r="AY160" s="156" t="s">
        <v>159</v>
      </c>
    </row>
    <row r="161" spans="1:65" s="2" customFormat="1" ht="16.5" customHeight="1">
      <c r="A161" s="29"/>
      <c r="B161" s="141"/>
      <c r="C161" s="142" t="s">
        <v>8</v>
      </c>
      <c r="D161" s="142" t="s">
        <v>161</v>
      </c>
      <c r="E161" s="143" t="s">
        <v>717</v>
      </c>
      <c r="F161" s="144" t="s">
        <v>718</v>
      </c>
      <c r="G161" s="145" t="s">
        <v>665</v>
      </c>
      <c r="H161" s="146">
        <v>1</v>
      </c>
      <c r="I161" s="147"/>
      <c r="J161" s="147">
        <f>ROUND(I161*H161,2)</f>
        <v>0</v>
      </c>
      <c r="K161" s="144" t="s">
        <v>666</v>
      </c>
      <c r="L161" s="30"/>
      <c r="M161" s="148" t="s">
        <v>1</v>
      </c>
      <c r="N161" s="149" t="s">
        <v>45</v>
      </c>
      <c r="O161" s="150">
        <v>0</v>
      </c>
      <c r="P161" s="150">
        <f>O161*H161</f>
        <v>0</v>
      </c>
      <c r="Q161" s="150">
        <v>0</v>
      </c>
      <c r="R161" s="150">
        <f>Q161*H161</f>
        <v>0</v>
      </c>
      <c r="S161" s="150">
        <v>0</v>
      </c>
      <c r="T161" s="151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2" t="s">
        <v>649</v>
      </c>
      <c r="AT161" s="152" t="s">
        <v>161</v>
      </c>
      <c r="AU161" s="152" t="s">
        <v>87</v>
      </c>
      <c r="AY161" s="17" t="s">
        <v>159</v>
      </c>
      <c r="BE161" s="153">
        <f>IF(N161="základní",J161,0)</f>
        <v>0</v>
      </c>
      <c r="BF161" s="153">
        <f>IF(N161="snížená",J161,0)</f>
        <v>0</v>
      </c>
      <c r="BG161" s="153">
        <f>IF(N161="zákl. přenesená",J161,0)</f>
        <v>0</v>
      </c>
      <c r="BH161" s="153">
        <f>IF(N161="sníž. přenesená",J161,0)</f>
        <v>0</v>
      </c>
      <c r="BI161" s="153">
        <f>IF(N161="nulová",J161,0)</f>
        <v>0</v>
      </c>
      <c r="BJ161" s="17" t="s">
        <v>19</v>
      </c>
      <c r="BK161" s="153">
        <f>ROUND(I161*H161,2)</f>
        <v>0</v>
      </c>
      <c r="BL161" s="17" t="s">
        <v>649</v>
      </c>
      <c r="BM161" s="152" t="s">
        <v>719</v>
      </c>
    </row>
    <row r="162" spans="1:47" s="2" customFormat="1" ht="19.5">
      <c r="A162" s="29"/>
      <c r="B162" s="30"/>
      <c r="C162" s="29"/>
      <c r="D162" s="155" t="s">
        <v>391</v>
      </c>
      <c r="E162" s="29"/>
      <c r="F162" s="184" t="s">
        <v>720</v>
      </c>
      <c r="G162" s="29"/>
      <c r="H162" s="29"/>
      <c r="I162" s="29"/>
      <c r="J162" s="29"/>
      <c r="K162" s="29"/>
      <c r="L162" s="30"/>
      <c r="M162" s="185"/>
      <c r="N162" s="186"/>
      <c r="O162" s="55"/>
      <c r="P162" s="55"/>
      <c r="Q162" s="55"/>
      <c r="R162" s="55"/>
      <c r="S162" s="55"/>
      <c r="T162" s="56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T162" s="17" t="s">
        <v>391</v>
      </c>
      <c r="AU162" s="17" t="s">
        <v>87</v>
      </c>
    </row>
    <row r="163" spans="2:51" s="13" customFormat="1" ht="12">
      <c r="B163" s="154"/>
      <c r="D163" s="155" t="s">
        <v>166</v>
      </c>
      <c r="E163" s="156" t="s">
        <v>1</v>
      </c>
      <c r="F163" s="157" t="s">
        <v>713</v>
      </c>
      <c r="H163" s="158">
        <v>1</v>
      </c>
      <c r="L163" s="154"/>
      <c r="M163" s="159"/>
      <c r="N163" s="160"/>
      <c r="O163" s="160"/>
      <c r="P163" s="160"/>
      <c r="Q163" s="160"/>
      <c r="R163" s="160"/>
      <c r="S163" s="160"/>
      <c r="T163" s="161"/>
      <c r="AT163" s="156" t="s">
        <v>166</v>
      </c>
      <c r="AU163" s="156" t="s">
        <v>87</v>
      </c>
      <c r="AV163" s="13" t="s">
        <v>87</v>
      </c>
      <c r="AW163" s="13" t="s">
        <v>36</v>
      </c>
      <c r="AX163" s="13" t="s">
        <v>19</v>
      </c>
      <c r="AY163" s="156" t="s">
        <v>159</v>
      </c>
    </row>
    <row r="164" spans="1:65" s="2" customFormat="1" ht="16.5" customHeight="1">
      <c r="A164" s="29"/>
      <c r="B164" s="141"/>
      <c r="C164" s="142" t="s">
        <v>199</v>
      </c>
      <c r="D164" s="142" t="s">
        <v>161</v>
      </c>
      <c r="E164" s="143" t="s">
        <v>721</v>
      </c>
      <c r="F164" s="144" t="s">
        <v>722</v>
      </c>
      <c r="G164" s="145" t="s">
        <v>665</v>
      </c>
      <c r="H164" s="146">
        <v>1</v>
      </c>
      <c r="I164" s="147"/>
      <c r="J164" s="147">
        <f>ROUND(I164*H164,2)</f>
        <v>0</v>
      </c>
      <c r="K164" s="144" t="s">
        <v>666</v>
      </c>
      <c r="L164" s="30"/>
      <c r="M164" s="148" t="s">
        <v>1</v>
      </c>
      <c r="N164" s="149" t="s">
        <v>45</v>
      </c>
      <c r="O164" s="150">
        <v>0</v>
      </c>
      <c r="P164" s="150">
        <f>O164*H164</f>
        <v>0</v>
      </c>
      <c r="Q164" s="150">
        <v>0</v>
      </c>
      <c r="R164" s="150">
        <f>Q164*H164</f>
        <v>0</v>
      </c>
      <c r="S164" s="150">
        <v>0</v>
      </c>
      <c r="T164" s="151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2" t="s">
        <v>649</v>
      </c>
      <c r="AT164" s="152" t="s">
        <v>161</v>
      </c>
      <c r="AU164" s="152" t="s">
        <v>87</v>
      </c>
      <c r="AY164" s="17" t="s">
        <v>159</v>
      </c>
      <c r="BE164" s="153">
        <f>IF(N164="základní",J164,0)</f>
        <v>0</v>
      </c>
      <c r="BF164" s="153">
        <f>IF(N164="snížená",J164,0)</f>
        <v>0</v>
      </c>
      <c r="BG164" s="153">
        <f>IF(N164="zákl. přenesená",J164,0)</f>
        <v>0</v>
      </c>
      <c r="BH164" s="153">
        <f>IF(N164="sníž. přenesená",J164,0)</f>
        <v>0</v>
      </c>
      <c r="BI164" s="153">
        <f>IF(N164="nulová",J164,0)</f>
        <v>0</v>
      </c>
      <c r="BJ164" s="17" t="s">
        <v>19</v>
      </c>
      <c r="BK164" s="153">
        <f>ROUND(I164*H164,2)</f>
        <v>0</v>
      </c>
      <c r="BL164" s="17" t="s">
        <v>649</v>
      </c>
      <c r="BM164" s="152" t="s">
        <v>723</v>
      </c>
    </row>
    <row r="165" spans="2:51" s="13" customFormat="1" ht="12">
      <c r="B165" s="154"/>
      <c r="D165" s="155" t="s">
        <v>166</v>
      </c>
      <c r="E165" s="156" t="s">
        <v>1</v>
      </c>
      <c r="F165" s="157" t="s">
        <v>724</v>
      </c>
      <c r="H165" s="158">
        <v>1</v>
      </c>
      <c r="L165" s="154"/>
      <c r="M165" s="159"/>
      <c r="N165" s="160"/>
      <c r="O165" s="160"/>
      <c r="P165" s="160"/>
      <c r="Q165" s="160"/>
      <c r="R165" s="160"/>
      <c r="S165" s="160"/>
      <c r="T165" s="161"/>
      <c r="AT165" s="156" t="s">
        <v>166</v>
      </c>
      <c r="AU165" s="156" t="s">
        <v>87</v>
      </c>
      <c r="AV165" s="13" t="s">
        <v>87</v>
      </c>
      <c r="AW165" s="13" t="s">
        <v>36</v>
      </c>
      <c r="AX165" s="13" t="s">
        <v>19</v>
      </c>
      <c r="AY165" s="156" t="s">
        <v>159</v>
      </c>
    </row>
    <row r="166" spans="1:65" s="2" customFormat="1" ht="16.5" customHeight="1">
      <c r="A166" s="29"/>
      <c r="B166" s="141"/>
      <c r="C166" s="142" t="s">
        <v>203</v>
      </c>
      <c r="D166" s="142" t="s">
        <v>161</v>
      </c>
      <c r="E166" s="143" t="s">
        <v>725</v>
      </c>
      <c r="F166" s="144" t="s">
        <v>726</v>
      </c>
      <c r="G166" s="145" t="s">
        <v>665</v>
      </c>
      <c r="H166" s="146">
        <v>1</v>
      </c>
      <c r="I166" s="147"/>
      <c r="J166" s="147">
        <f>ROUND(I166*H166,2)</f>
        <v>0</v>
      </c>
      <c r="K166" s="144" t="s">
        <v>666</v>
      </c>
      <c r="L166" s="30"/>
      <c r="M166" s="148" t="s">
        <v>1</v>
      </c>
      <c r="N166" s="149" t="s">
        <v>45</v>
      </c>
      <c r="O166" s="150">
        <v>0</v>
      </c>
      <c r="P166" s="150">
        <f>O166*H166</f>
        <v>0</v>
      </c>
      <c r="Q166" s="150">
        <v>0</v>
      </c>
      <c r="R166" s="150">
        <f>Q166*H166</f>
        <v>0</v>
      </c>
      <c r="S166" s="150">
        <v>0</v>
      </c>
      <c r="T166" s="151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2" t="s">
        <v>649</v>
      </c>
      <c r="AT166" s="152" t="s">
        <v>161</v>
      </c>
      <c r="AU166" s="152" t="s">
        <v>87</v>
      </c>
      <c r="AY166" s="17" t="s">
        <v>159</v>
      </c>
      <c r="BE166" s="153">
        <f>IF(N166="základní",J166,0)</f>
        <v>0</v>
      </c>
      <c r="BF166" s="153">
        <f>IF(N166="snížená",J166,0)</f>
        <v>0</v>
      </c>
      <c r="BG166" s="153">
        <f>IF(N166="zákl. přenesená",J166,0)</f>
        <v>0</v>
      </c>
      <c r="BH166" s="153">
        <f>IF(N166="sníž. přenesená",J166,0)</f>
        <v>0</v>
      </c>
      <c r="BI166" s="153">
        <f>IF(N166="nulová",J166,0)</f>
        <v>0</v>
      </c>
      <c r="BJ166" s="17" t="s">
        <v>19</v>
      </c>
      <c r="BK166" s="153">
        <f>ROUND(I166*H166,2)</f>
        <v>0</v>
      </c>
      <c r="BL166" s="17" t="s">
        <v>649</v>
      </c>
      <c r="BM166" s="152" t="s">
        <v>727</v>
      </c>
    </row>
    <row r="167" spans="2:51" s="13" customFormat="1" ht="12">
      <c r="B167" s="154"/>
      <c r="D167" s="155" t="s">
        <v>166</v>
      </c>
      <c r="E167" s="156" t="s">
        <v>1</v>
      </c>
      <c r="F167" s="157" t="s">
        <v>724</v>
      </c>
      <c r="H167" s="158">
        <v>1</v>
      </c>
      <c r="L167" s="154"/>
      <c r="M167" s="159"/>
      <c r="N167" s="160"/>
      <c r="O167" s="160"/>
      <c r="P167" s="160"/>
      <c r="Q167" s="160"/>
      <c r="R167" s="160"/>
      <c r="S167" s="160"/>
      <c r="T167" s="161"/>
      <c r="AT167" s="156" t="s">
        <v>166</v>
      </c>
      <c r="AU167" s="156" t="s">
        <v>87</v>
      </c>
      <c r="AV167" s="13" t="s">
        <v>87</v>
      </c>
      <c r="AW167" s="13" t="s">
        <v>36</v>
      </c>
      <c r="AX167" s="13" t="s">
        <v>19</v>
      </c>
      <c r="AY167" s="156" t="s">
        <v>159</v>
      </c>
    </row>
    <row r="168" spans="1:65" s="2" customFormat="1" ht="16.5" customHeight="1">
      <c r="A168" s="29"/>
      <c r="B168" s="141"/>
      <c r="C168" s="142" t="s">
        <v>207</v>
      </c>
      <c r="D168" s="142" t="s">
        <v>161</v>
      </c>
      <c r="E168" s="143" t="s">
        <v>728</v>
      </c>
      <c r="F168" s="144" t="s">
        <v>729</v>
      </c>
      <c r="G168" s="145" t="s">
        <v>665</v>
      </c>
      <c r="H168" s="146">
        <v>1</v>
      </c>
      <c r="I168" s="147"/>
      <c r="J168" s="147">
        <f>ROUND(I168*H168,2)</f>
        <v>0</v>
      </c>
      <c r="K168" s="144" t="s">
        <v>666</v>
      </c>
      <c r="L168" s="30"/>
      <c r="M168" s="148" t="s">
        <v>1</v>
      </c>
      <c r="N168" s="149" t="s">
        <v>45</v>
      </c>
      <c r="O168" s="150">
        <v>0</v>
      </c>
      <c r="P168" s="150">
        <f>O168*H168</f>
        <v>0</v>
      </c>
      <c r="Q168" s="150">
        <v>0</v>
      </c>
      <c r="R168" s="150">
        <f>Q168*H168</f>
        <v>0</v>
      </c>
      <c r="S168" s="150">
        <v>0</v>
      </c>
      <c r="T168" s="151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2" t="s">
        <v>649</v>
      </c>
      <c r="AT168" s="152" t="s">
        <v>161</v>
      </c>
      <c r="AU168" s="152" t="s">
        <v>87</v>
      </c>
      <c r="AY168" s="17" t="s">
        <v>159</v>
      </c>
      <c r="BE168" s="153">
        <f>IF(N168="základní",J168,0)</f>
        <v>0</v>
      </c>
      <c r="BF168" s="153">
        <f>IF(N168="snížená",J168,0)</f>
        <v>0</v>
      </c>
      <c r="BG168" s="153">
        <f>IF(N168="zákl. přenesená",J168,0)</f>
        <v>0</v>
      </c>
      <c r="BH168" s="153">
        <f>IF(N168="sníž. přenesená",J168,0)</f>
        <v>0</v>
      </c>
      <c r="BI168" s="153">
        <f>IF(N168="nulová",J168,0)</f>
        <v>0</v>
      </c>
      <c r="BJ168" s="17" t="s">
        <v>19</v>
      </c>
      <c r="BK168" s="153">
        <f>ROUND(I168*H168,2)</f>
        <v>0</v>
      </c>
      <c r="BL168" s="17" t="s">
        <v>649</v>
      </c>
      <c r="BM168" s="152" t="s">
        <v>730</v>
      </c>
    </row>
    <row r="169" spans="2:51" s="13" customFormat="1" ht="12">
      <c r="B169" s="154"/>
      <c r="D169" s="155" t="s">
        <v>166</v>
      </c>
      <c r="E169" s="156" t="s">
        <v>1</v>
      </c>
      <c r="F169" s="157" t="s">
        <v>731</v>
      </c>
      <c r="H169" s="158">
        <v>1</v>
      </c>
      <c r="L169" s="154"/>
      <c r="M169" s="159"/>
      <c r="N169" s="160"/>
      <c r="O169" s="160"/>
      <c r="P169" s="160"/>
      <c r="Q169" s="160"/>
      <c r="R169" s="160"/>
      <c r="S169" s="160"/>
      <c r="T169" s="161"/>
      <c r="AT169" s="156" t="s">
        <v>166</v>
      </c>
      <c r="AU169" s="156" t="s">
        <v>87</v>
      </c>
      <c r="AV169" s="13" t="s">
        <v>87</v>
      </c>
      <c r="AW169" s="13" t="s">
        <v>36</v>
      </c>
      <c r="AX169" s="13" t="s">
        <v>19</v>
      </c>
      <c r="AY169" s="156" t="s">
        <v>159</v>
      </c>
    </row>
    <row r="170" spans="1:65" s="2" customFormat="1" ht="16.5" customHeight="1">
      <c r="A170" s="29"/>
      <c r="B170" s="141"/>
      <c r="C170" s="142" t="s">
        <v>211</v>
      </c>
      <c r="D170" s="142" t="s">
        <v>161</v>
      </c>
      <c r="E170" s="143" t="s">
        <v>732</v>
      </c>
      <c r="F170" s="144" t="s">
        <v>733</v>
      </c>
      <c r="G170" s="145" t="s">
        <v>665</v>
      </c>
      <c r="H170" s="146">
        <v>1</v>
      </c>
      <c r="I170" s="147"/>
      <c r="J170" s="147">
        <f>ROUND(I170*H170,2)</f>
        <v>0</v>
      </c>
      <c r="K170" s="144" t="s">
        <v>666</v>
      </c>
      <c r="L170" s="30"/>
      <c r="M170" s="148" t="s">
        <v>1</v>
      </c>
      <c r="N170" s="149" t="s">
        <v>45</v>
      </c>
      <c r="O170" s="150">
        <v>0</v>
      </c>
      <c r="P170" s="150">
        <f>O170*H170</f>
        <v>0</v>
      </c>
      <c r="Q170" s="150">
        <v>0</v>
      </c>
      <c r="R170" s="150">
        <f>Q170*H170</f>
        <v>0</v>
      </c>
      <c r="S170" s="150">
        <v>0</v>
      </c>
      <c r="T170" s="151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2" t="s">
        <v>649</v>
      </c>
      <c r="AT170" s="152" t="s">
        <v>161</v>
      </c>
      <c r="AU170" s="152" t="s">
        <v>87</v>
      </c>
      <c r="AY170" s="17" t="s">
        <v>159</v>
      </c>
      <c r="BE170" s="153">
        <f>IF(N170="základní",J170,0)</f>
        <v>0</v>
      </c>
      <c r="BF170" s="153">
        <f>IF(N170="snížená",J170,0)</f>
        <v>0</v>
      </c>
      <c r="BG170" s="153">
        <f>IF(N170="zákl. přenesená",J170,0)</f>
        <v>0</v>
      </c>
      <c r="BH170" s="153">
        <f>IF(N170="sníž. přenesená",J170,0)</f>
        <v>0</v>
      </c>
      <c r="BI170" s="153">
        <f>IF(N170="nulová",J170,0)</f>
        <v>0</v>
      </c>
      <c r="BJ170" s="17" t="s">
        <v>19</v>
      </c>
      <c r="BK170" s="153">
        <f>ROUND(I170*H170,2)</f>
        <v>0</v>
      </c>
      <c r="BL170" s="17" t="s">
        <v>649</v>
      </c>
      <c r="BM170" s="152" t="s">
        <v>734</v>
      </c>
    </row>
    <row r="171" spans="2:51" s="13" customFormat="1" ht="12">
      <c r="B171" s="154"/>
      <c r="D171" s="155" t="s">
        <v>166</v>
      </c>
      <c r="E171" s="156" t="s">
        <v>1</v>
      </c>
      <c r="F171" s="157" t="s">
        <v>724</v>
      </c>
      <c r="H171" s="158">
        <v>1</v>
      </c>
      <c r="L171" s="154"/>
      <c r="M171" s="159"/>
      <c r="N171" s="160"/>
      <c r="O171" s="160"/>
      <c r="P171" s="160"/>
      <c r="Q171" s="160"/>
      <c r="R171" s="160"/>
      <c r="S171" s="160"/>
      <c r="T171" s="161"/>
      <c r="AT171" s="156" t="s">
        <v>166</v>
      </c>
      <c r="AU171" s="156" t="s">
        <v>87</v>
      </c>
      <c r="AV171" s="13" t="s">
        <v>87</v>
      </c>
      <c r="AW171" s="13" t="s">
        <v>36</v>
      </c>
      <c r="AX171" s="13" t="s">
        <v>19</v>
      </c>
      <c r="AY171" s="156" t="s">
        <v>159</v>
      </c>
    </row>
    <row r="172" spans="1:65" s="2" customFormat="1" ht="16.5" customHeight="1">
      <c r="A172" s="29"/>
      <c r="B172" s="141"/>
      <c r="C172" s="142" t="s">
        <v>119</v>
      </c>
      <c r="D172" s="142" t="s">
        <v>161</v>
      </c>
      <c r="E172" s="143" t="s">
        <v>735</v>
      </c>
      <c r="F172" s="144" t="s">
        <v>736</v>
      </c>
      <c r="G172" s="145" t="s">
        <v>665</v>
      </c>
      <c r="H172" s="146">
        <v>1</v>
      </c>
      <c r="I172" s="147"/>
      <c r="J172" s="147">
        <f>ROUND(I172*H172,2)</f>
        <v>0</v>
      </c>
      <c r="K172" s="144" t="s">
        <v>666</v>
      </c>
      <c r="L172" s="30"/>
      <c r="M172" s="148" t="s">
        <v>1</v>
      </c>
      <c r="N172" s="149" t="s">
        <v>45</v>
      </c>
      <c r="O172" s="150">
        <v>0</v>
      </c>
      <c r="P172" s="150">
        <f>O172*H172</f>
        <v>0</v>
      </c>
      <c r="Q172" s="150">
        <v>0</v>
      </c>
      <c r="R172" s="150">
        <f>Q172*H172</f>
        <v>0</v>
      </c>
      <c r="S172" s="150">
        <v>0</v>
      </c>
      <c r="T172" s="151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2" t="s">
        <v>649</v>
      </c>
      <c r="AT172" s="152" t="s">
        <v>161</v>
      </c>
      <c r="AU172" s="152" t="s">
        <v>87</v>
      </c>
      <c r="AY172" s="17" t="s">
        <v>159</v>
      </c>
      <c r="BE172" s="153">
        <f>IF(N172="základní",J172,0)</f>
        <v>0</v>
      </c>
      <c r="BF172" s="153">
        <f>IF(N172="snížená",J172,0)</f>
        <v>0</v>
      </c>
      <c r="BG172" s="153">
        <f>IF(N172="zákl. přenesená",J172,0)</f>
        <v>0</v>
      </c>
      <c r="BH172" s="153">
        <f>IF(N172="sníž. přenesená",J172,0)</f>
        <v>0</v>
      </c>
      <c r="BI172" s="153">
        <f>IF(N172="nulová",J172,0)</f>
        <v>0</v>
      </c>
      <c r="BJ172" s="17" t="s">
        <v>19</v>
      </c>
      <c r="BK172" s="153">
        <f>ROUND(I172*H172,2)</f>
        <v>0</v>
      </c>
      <c r="BL172" s="17" t="s">
        <v>649</v>
      </c>
      <c r="BM172" s="152" t="s">
        <v>737</v>
      </c>
    </row>
    <row r="173" spans="2:51" s="13" customFormat="1" ht="12">
      <c r="B173" s="154"/>
      <c r="D173" s="155" t="s">
        <v>166</v>
      </c>
      <c r="E173" s="156" t="s">
        <v>1</v>
      </c>
      <c r="F173" s="157" t="s">
        <v>724</v>
      </c>
      <c r="H173" s="158">
        <v>1</v>
      </c>
      <c r="L173" s="154"/>
      <c r="M173" s="159"/>
      <c r="N173" s="160"/>
      <c r="O173" s="160"/>
      <c r="P173" s="160"/>
      <c r="Q173" s="160"/>
      <c r="R173" s="160"/>
      <c r="S173" s="160"/>
      <c r="T173" s="161"/>
      <c r="AT173" s="156" t="s">
        <v>166</v>
      </c>
      <c r="AU173" s="156" t="s">
        <v>87</v>
      </c>
      <c r="AV173" s="13" t="s">
        <v>87</v>
      </c>
      <c r="AW173" s="13" t="s">
        <v>36</v>
      </c>
      <c r="AX173" s="13" t="s">
        <v>19</v>
      </c>
      <c r="AY173" s="156" t="s">
        <v>159</v>
      </c>
    </row>
    <row r="174" spans="1:65" s="2" customFormat="1" ht="16.5" customHeight="1">
      <c r="A174" s="29"/>
      <c r="B174" s="141"/>
      <c r="C174" s="142" t="s">
        <v>7</v>
      </c>
      <c r="D174" s="142" t="s">
        <v>161</v>
      </c>
      <c r="E174" s="143" t="s">
        <v>738</v>
      </c>
      <c r="F174" s="144" t="s">
        <v>739</v>
      </c>
      <c r="G174" s="145" t="s">
        <v>665</v>
      </c>
      <c r="H174" s="146">
        <v>1</v>
      </c>
      <c r="I174" s="147"/>
      <c r="J174" s="147">
        <f>ROUND(I174*H174,2)</f>
        <v>0</v>
      </c>
      <c r="K174" s="144" t="s">
        <v>666</v>
      </c>
      <c r="L174" s="30"/>
      <c r="M174" s="148" t="s">
        <v>1</v>
      </c>
      <c r="N174" s="149" t="s">
        <v>45</v>
      </c>
      <c r="O174" s="150">
        <v>0</v>
      </c>
      <c r="P174" s="150">
        <f>O174*H174</f>
        <v>0</v>
      </c>
      <c r="Q174" s="150">
        <v>0</v>
      </c>
      <c r="R174" s="150">
        <f>Q174*H174</f>
        <v>0</v>
      </c>
      <c r="S174" s="150">
        <v>0</v>
      </c>
      <c r="T174" s="151">
        <f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2" t="s">
        <v>649</v>
      </c>
      <c r="AT174" s="152" t="s">
        <v>161</v>
      </c>
      <c r="AU174" s="152" t="s">
        <v>87</v>
      </c>
      <c r="AY174" s="17" t="s">
        <v>159</v>
      </c>
      <c r="BE174" s="153">
        <f>IF(N174="základní",J174,0)</f>
        <v>0</v>
      </c>
      <c r="BF174" s="153">
        <f>IF(N174="snížená",J174,0)</f>
        <v>0</v>
      </c>
      <c r="BG174" s="153">
        <f>IF(N174="zákl. přenesená",J174,0)</f>
        <v>0</v>
      </c>
      <c r="BH174" s="153">
        <f>IF(N174="sníž. přenesená",J174,0)</f>
        <v>0</v>
      </c>
      <c r="BI174" s="153">
        <f>IF(N174="nulová",J174,0)</f>
        <v>0</v>
      </c>
      <c r="BJ174" s="17" t="s">
        <v>19</v>
      </c>
      <c r="BK174" s="153">
        <f>ROUND(I174*H174,2)</f>
        <v>0</v>
      </c>
      <c r="BL174" s="17" t="s">
        <v>649</v>
      </c>
      <c r="BM174" s="152" t="s">
        <v>740</v>
      </c>
    </row>
    <row r="175" spans="2:51" s="13" customFormat="1" ht="12">
      <c r="B175" s="154"/>
      <c r="D175" s="155" t="s">
        <v>166</v>
      </c>
      <c r="E175" s="156" t="s">
        <v>1</v>
      </c>
      <c r="F175" s="157" t="s">
        <v>713</v>
      </c>
      <c r="H175" s="158">
        <v>1</v>
      </c>
      <c r="L175" s="154"/>
      <c r="M175" s="159"/>
      <c r="N175" s="160"/>
      <c r="O175" s="160"/>
      <c r="P175" s="160"/>
      <c r="Q175" s="160"/>
      <c r="R175" s="160"/>
      <c r="S175" s="160"/>
      <c r="T175" s="161"/>
      <c r="AT175" s="156" t="s">
        <v>166</v>
      </c>
      <c r="AU175" s="156" t="s">
        <v>87</v>
      </c>
      <c r="AV175" s="13" t="s">
        <v>87</v>
      </c>
      <c r="AW175" s="13" t="s">
        <v>36</v>
      </c>
      <c r="AX175" s="13" t="s">
        <v>19</v>
      </c>
      <c r="AY175" s="156" t="s">
        <v>159</v>
      </c>
    </row>
    <row r="176" spans="1:65" s="2" customFormat="1" ht="16.5" customHeight="1">
      <c r="A176" s="29"/>
      <c r="B176" s="141"/>
      <c r="C176" s="142" t="s">
        <v>220</v>
      </c>
      <c r="D176" s="142" t="s">
        <v>161</v>
      </c>
      <c r="E176" s="143" t="s">
        <v>741</v>
      </c>
      <c r="F176" s="144" t="s">
        <v>742</v>
      </c>
      <c r="G176" s="145" t="s">
        <v>665</v>
      </c>
      <c r="H176" s="146">
        <v>1</v>
      </c>
      <c r="I176" s="147"/>
      <c r="J176" s="147">
        <f>ROUND(I176*H176,2)</f>
        <v>0</v>
      </c>
      <c r="K176" s="144" t="s">
        <v>666</v>
      </c>
      <c r="L176" s="30"/>
      <c r="M176" s="148" t="s">
        <v>1</v>
      </c>
      <c r="N176" s="149" t="s">
        <v>45</v>
      </c>
      <c r="O176" s="150">
        <v>0</v>
      </c>
      <c r="P176" s="150">
        <f>O176*H176</f>
        <v>0</v>
      </c>
      <c r="Q176" s="150">
        <v>0</v>
      </c>
      <c r="R176" s="150">
        <f>Q176*H176</f>
        <v>0</v>
      </c>
      <c r="S176" s="150">
        <v>0</v>
      </c>
      <c r="T176" s="151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2" t="s">
        <v>649</v>
      </c>
      <c r="AT176" s="152" t="s">
        <v>161</v>
      </c>
      <c r="AU176" s="152" t="s">
        <v>87</v>
      </c>
      <c r="AY176" s="17" t="s">
        <v>159</v>
      </c>
      <c r="BE176" s="153">
        <f>IF(N176="základní",J176,0)</f>
        <v>0</v>
      </c>
      <c r="BF176" s="153">
        <f>IF(N176="snížená",J176,0)</f>
        <v>0</v>
      </c>
      <c r="BG176" s="153">
        <f>IF(N176="zákl. přenesená",J176,0)</f>
        <v>0</v>
      </c>
      <c r="BH176" s="153">
        <f>IF(N176="sníž. přenesená",J176,0)</f>
        <v>0</v>
      </c>
      <c r="BI176" s="153">
        <f>IF(N176="nulová",J176,0)</f>
        <v>0</v>
      </c>
      <c r="BJ176" s="17" t="s">
        <v>19</v>
      </c>
      <c r="BK176" s="153">
        <f>ROUND(I176*H176,2)</f>
        <v>0</v>
      </c>
      <c r="BL176" s="17" t="s">
        <v>649</v>
      </c>
      <c r="BM176" s="152" t="s">
        <v>743</v>
      </c>
    </row>
    <row r="177" spans="2:51" s="13" customFormat="1" ht="12">
      <c r="B177" s="154"/>
      <c r="D177" s="155" t="s">
        <v>166</v>
      </c>
      <c r="E177" s="156" t="s">
        <v>1</v>
      </c>
      <c r="F177" s="157" t="s">
        <v>713</v>
      </c>
      <c r="H177" s="158">
        <v>1</v>
      </c>
      <c r="L177" s="154"/>
      <c r="M177" s="159"/>
      <c r="N177" s="160"/>
      <c r="O177" s="160"/>
      <c r="P177" s="160"/>
      <c r="Q177" s="160"/>
      <c r="R177" s="160"/>
      <c r="S177" s="160"/>
      <c r="T177" s="161"/>
      <c r="AT177" s="156" t="s">
        <v>166</v>
      </c>
      <c r="AU177" s="156" t="s">
        <v>87</v>
      </c>
      <c r="AV177" s="13" t="s">
        <v>87</v>
      </c>
      <c r="AW177" s="13" t="s">
        <v>36</v>
      </c>
      <c r="AX177" s="13" t="s">
        <v>19</v>
      </c>
      <c r="AY177" s="156" t="s">
        <v>159</v>
      </c>
    </row>
    <row r="178" spans="2:63" s="12" customFormat="1" ht="22.9" customHeight="1">
      <c r="B178" s="129"/>
      <c r="D178" s="130" t="s">
        <v>79</v>
      </c>
      <c r="E178" s="139" t="s">
        <v>744</v>
      </c>
      <c r="F178" s="139" t="s">
        <v>745</v>
      </c>
      <c r="J178" s="140">
        <f>BK178</f>
        <v>0</v>
      </c>
      <c r="L178" s="129"/>
      <c r="M178" s="133"/>
      <c r="N178" s="134"/>
      <c r="O178" s="134"/>
      <c r="P178" s="135">
        <f>SUM(P179:P192)</f>
        <v>0</v>
      </c>
      <c r="Q178" s="134"/>
      <c r="R178" s="135">
        <f>SUM(R179:R192)</f>
        <v>0</v>
      </c>
      <c r="S178" s="134"/>
      <c r="T178" s="136">
        <f>SUM(T179:T192)</f>
        <v>0</v>
      </c>
      <c r="AR178" s="130" t="s">
        <v>168</v>
      </c>
      <c r="AT178" s="137" t="s">
        <v>79</v>
      </c>
      <c r="AU178" s="137" t="s">
        <v>19</v>
      </c>
      <c r="AY178" s="130" t="s">
        <v>159</v>
      </c>
      <c r="BK178" s="138">
        <f>SUM(BK179:BK192)</f>
        <v>0</v>
      </c>
    </row>
    <row r="179" spans="1:65" s="2" customFormat="1" ht="16.5" customHeight="1">
      <c r="A179" s="29"/>
      <c r="B179" s="141"/>
      <c r="C179" s="142" t="s">
        <v>223</v>
      </c>
      <c r="D179" s="142" t="s">
        <v>161</v>
      </c>
      <c r="E179" s="143" t="s">
        <v>746</v>
      </c>
      <c r="F179" s="144" t="s">
        <v>747</v>
      </c>
      <c r="G179" s="145" t="s">
        <v>665</v>
      </c>
      <c r="H179" s="146">
        <v>12</v>
      </c>
      <c r="I179" s="147"/>
      <c r="J179" s="147">
        <f>ROUND(I179*H179,2)</f>
        <v>0</v>
      </c>
      <c r="K179" s="144" t="s">
        <v>666</v>
      </c>
      <c r="L179" s="30"/>
      <c r="M179" s="148" t="s">
        <v>1</v>
      </c>
      <c r="N179" s="149" t="s">
        <v>45</v>
      </c>
      <c r="O179" s="150">
        <v>0</v>
      </c>
      <c r="P179" s="150">
        <f>O179*H179</f>
        <v>0</v>
      </c>
      <c r="Q179" s="150">
        <v>0</v>
      </c>
      <c r="R179" s="150">
        <f>Q179*H179</f>
        <v>0</v>
      </c>
      <c r="S179" s="150">
        <v>0</v>
      </c>
      <c r="T179" s="151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2" t="s">
        <v>649</v>
      </c>
      <c r="AT179" s="152" t="s">
        <v>161</v>
      </c>
      <c r="AU179" s="152" t="s">
        <v>87</v>
      </c>
      <c r="AY179" s="17" t="s">
        <v>159</v>
      </c>
      <c r="BE179" s="153">
        <f>IF(N179="základní",J179,0)</f>
        <v>0</v>
      </c>
      <c r="BF179" s="153">
        <f>IF(N179="snížená",J179,0)</f>
        <v>0</v>
      </c>
      <c r="BG179" s="153">
        <f>IF(N179="zákl. přenesená",J179,0)</f>
        <v>0</v>
      </c>
      <c r="BH179" s="153">
        <f>IF(N179="sníž. přenesená",J179,0)</f>
        <v>0</v>
      </c>
      <c r="BI179" s="153">
        <f>IF(N179="nulová",J179,0)</f>
        <v>0</v>
      </c>
      <c r="BJ179" s="17" t="s">
        <v>19</v>
      </c>
      <c r="BK179" s="153">
        <f>ROUND(I179*H179,2)</f>
        <v>0</v>
      </c>
      <c r="BL179" s="17" t="s">
        <v>649</v>
      </c>
      <c r="BM179" s="152" t="s">
        <v>748</v>
      </c>
    </row>
    <row r="180" spans="2:51" s="13" customFormat="1" ht="33.75">
      <c r="B180" s="154"/>
      <c r="D180" s="155" t="s">
        <v>166</v>
      </c>
      <c r="E180" s="156" t="s">
        <v>1</v>
      </c>
      <c r="F180" s="157" t="s">
        <v>749</v>
      </c>
      <c r="H180" s="158">
        <v>4</v>
      </c>
      <c r="L180" s="154"/>
      <c r="M180" s="159"/>
      <c r="N180" s="160"/>
      <c r="O180" s="160"/>
      <c r="P180" s="160"/>
      <c r="Q180" s="160"/>
      <c r="R180" s="160"/>
      <c r="S180" s="160"/>
      <c r="T180" s="161"/>
      <c r="AT180" s="156" t="s">
        <v>166</v>
      </c>
      <c r="AU180" s="156" t="s">
        <v>87</v>
      </c>
      <c r="AV180" s="13" t="s">
        <v>87</v>
      </c>
      <c r="AW180" s="13" t="s">
        <v>36</v>
      </c>
      <c r="AX180" s="13" t="s">
        <v>80</v>
      </c>
      <c r="AY180" s="156" t="s">
        <v>159</v>
      </c>
    </row>
    <row r="181" spans="2:51" s="13" customFormat="1" ht="33.75">
      <c r="B181" s="154"/>
      <c r="D181" s="155" t="s">
        <v>166</v>
      </c>
      <c r="E181" s="156" t="s">
        <v>1</v>
      </c>
      <c r="F181" s="157" t="s">
        <v>750</v>
      </c>
      <c r="H181" s="158">
        <v>4</v>
      </c>
      <c r="L181" s="154"/>
      <c r="M181" s="159"/>
      <c r="N181" s="160"/>
      <c r="O181" s="160"/>
      <c r="P181" s="160"/>
      <c r="Q181" s="160"/>
      <c r="R181" s="160"/>
      <c r="S181" s="160"/>
      <c r="T181" s="161"/>
      <c r="AT181" s="156" t="s">
        <v>166</v>
      </c>
      <c r="AU181" s="156" t="s">
        <v>87</v>
      </c>
      <c r="AV181" s="13" t="s">
        <v>87</v>
      </c>
      <c r="AW181" s="13" t="s">
        <v>36</v>
      </c>
      <c r="AX181" s="13" t="s">
        <v>80</v>
      </c>
      <c r="AY181" s="156" t="s">
        <v>159</v>
      </c>
    </row>
    <row r="182" spans="2:51" s="13" customFormat="1" ht="33.75">
      <c r="B182" s="154"/>
      <c r="D182" s="155" t="s">
        <v>166</v>
      </c>
      <c r="E182" s="156" t="s">
        <v>1</v>
      </c>
      <c r="F182" s="157" t="s">
        <v>751</v>
      </c>
      <c r="H182" s="158">
        <v>4</v>
      </c>
      <c r="L182" s="154"/>
      <c r="M182" s="159"/>
      <c r="N182" s="160"/>
      <c r="O182" s="160"/>
      <c r="P182" s="160"/>
      <c r="Q182" s="160"/>
      <c r="R182" s="160"/>
      <c r="S182" s="160"/>
      <c r="T182" s="161"/>
      <c r="AT182" s="156" t="s">
        <v>166</v>
      </c>
      <c r="AU182" s="156" t="s">
        <v>87</v>
      </c>
      <c r="AV182" s="13" t="s">
        <v>87</v>
      </c>
      <c r="AW182" s="13" t="s">
        <v>36</v>
      </c>
      <c r="AX182" s="13" t="s">
        <v>80</v>
      </c>
      <c r="AY182" s="156" t="s">
        <v>159</v>
      </c>
    </row>
    <row r="183" spans="2:51" s="14" customFormat="1" ht="12">
      <c r="B183" s="162"/>
      <c r="D183" s="155" t="s">
        <v>166</v>
      </c>
      <c r="E183" s="163" t="s">
        <v>1</v>
      </c>
      <c r="F183" s="164" t="s">
        <v>167</v>
      </c>
      <c r="H183" s="165">
        <v>12</v>
      </c>
      <c r="L183" s="162"/>
      <c r="M183" s="166"/>
      <c r="N183" s="167"/>
      <c r="O183" s="167"/>
      <c r="P183" s="167"/>
      <c r="Q183" s="167"/>
      <c r="R183" s="167"/>
      <c r="S183" s="167"/>
      <c r="T183" s="168"/>
      <c r="AT183" s="163" t="s">
        <v>166</v>
      </c>
      <c r="AU183" s="163" t="s">
        <v>87</v>
      </c>
      <c r="AV183" s="14" t="s">
        <v>165</v>
      </c>
      <c r="AW183" s="14" t="s">
        <v>36</v>
      </c>
      <c r="AX183" s="14" t="s">
        <v>19</v>
      </c>
      <c r="AY183" s="163" t="s">
        <v>159</v>
      </c>
    </row>
    <row r="184" spans="1:65" s="2" customFormat="1" ht="16.5" customHeight="1">
      <c r="A184" s="29"/>
      <c r="B184" s="141"/>
      <c r="C184" s="142" t="s">
        <v>226</v>
      </c>
      <c r="D184" s="142" t="s">
        <v>161</v>
      </c>
      <c r="E184" s="143" t="s">
        <v>752</v>
      </c>
      <c r="F184" s="144" t="s">
        <v>753</v>
      </c>
      <c r="G184" s="145" t="s">
        <v>665</v>
      </c>
      <c r="H184" s="146">
        <v>3</v>
      </c>
      <c r="I184" s="147"/>
      <c r="J184" s="147">
        <f>ROUND(I184*H184,2)</f>
        <v>0</v>
      </c>
      <c r="K184" s="144" t="s">
        <v>666</v>
      </c>
      <c r="L184" s="30"/>
      <c r="M184" s="148" t="s">
        <v>1</v>
      </c>
      <c r="N184" s="149" t="s">
        <v>45</v>
      </c>
      <c r="O184" s="150">
        <v>0</v>
      </c>
      <c r="P184" s="150">
        <f>O184*H184</f>
        <v>0</v>
      </c>
      <c r="Q184" s="150">
        <v>0</v>
      </c>
      <c r="R184" s="150">
        <f>Q184*H184</f>
        <v>0</v>
      </c>
      <c r="S184" s="150">
        <v>0</v>
      </c>
      <c r="T184" s="151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2" t="s">
        <v>649</v>
      </c>
      <c r="AT184" s="152" t="s">
        <v>161</v>
      </c>
      <c r="AU184" s="152" t="s">
        <v>87</v>
      </c>
      <c r="AY184" s="17" t="s">
        <v>159</v>
      </c>
      <c r="BE184" s="153">
        <f>IF(N184="základní",J184,0)</f>
        <v>0</v>
      </c>
      <c r="BF184" s="153">
        <f>IF(N184="snížená",J184,0)</f>
        <v>0</v>
      </c>
      <c r="BG184" s="153">
        <f>IF(N184="zákl. přenesená",J184,0)</f>
        <v>0</v>
      </c>
      <c r="BH184" s="153">
        <f>IF(N184="sníž. přenesená",J184,0)</f>
        <v>0</v>
      </c>
      <c r="BI184" s="153">
        <f>IF(N184="nulová",J184,0)</f>
        <v>0</v>
      </c>
      <c r="BJ184" s="17" t="s">
        <v>19</v>
      </c>
      <c r="BK184" s="153">
        <f>ROUND(I184*H184,2)</f>
        <v>0</v>
      </c>
      <c r="BL184" s="17" t="s">
        <v>649</v>
      </c>
      <c r="BM184" s="152" t="s">
        <v>754</v>
      </c>
    </row>
    <row r="185" spans="2:51" s="13" customFormat="1" ht="22.5">
      <c r="B185" s="154"/>
      <c r="D185" s="155" t="s">
        <v>166</v>
      </c>
      <c r="E185" s="156" t="s">
        <v>1</v>
      </c>
      <c r="F185" s="157" t="s">
        <v>755</v>
      </c>
      <c r="H185" s="158">
        <v>1</v>
      </c>
      <c r="L185" s="154"/>
      <c r="M185" s="159"/>
      <c r="N185" s="160"/>
      <c r="O185" s="160"/>
      <c r="P185" s="160"/>
      <c r="Q185" s="160"/>
      <c r="R185" s="160"/>
      <c r="S185" s="160"/>
      <c r="T185" s="161"/>
      <c r="AT185" s="156" t="s">
        <v>166</v>
      </c>
      <c r="AU185" s="156" t="s">
        <v>87</v>
      </c>
      <c r="AV185" s="13" t="s">
        <v>87</v>
      </c>
      <c r="AW185" s="13" t="s">
        <v>36</v>
      </c>
      <c r="AX185" s="13" t="s">
        <v>80</v>
      </c>
      <c r="AY185" s="156" t="s">
        <v>159</v>
      </c>
    </row>
    <row r="186" spans="2:51" s="13" customFormat="1" ht="12">
      <c r="B186" s="154"/>
      <c r="D186" s="155" t="s">
        <v>166</v>
      </c>
      <c r="E186" s="156" t="s">
        <v>1</v>
      </c>
      <c r="F186" s="157" t="s">
        <v>756</v>
      </c>
      <c r="H186" s="158">
        <v>1</v>
      </c>
      <c r="L186" s="154"/>
      <c r="M186" s="159"/>
      <c r="N186" s="160"/>
      <c r="O186" s="160"/>
      <c r="P186" s="160"/>
      <c r="Q186" s="160"/>
      <c r="R186" s="160"/>
      <c r="S186" s="160"/>
      <c r="T186" s="161"/>
      <c r="AT186" s="156" t="s">
        <v>166</v>
      </c>
      <c r="AU186" s="156" t="s">
        <v>87</v>
      </c>
      <c r="AV186" s="13" t="s">
        <v>87</v>
      </c>
      <c r="AW186" s="13" t="s">
        <v>36</v>
      </c>
      <c r="AX186" s="13" t="s">
        <v>80</v>
      </c>
      <c r="AY186" s="156" t="s">
        <v>159</v>
      </c>
    </row>
    <row r="187" spans="2:51" s="13" customFormat="1" ht="33.75">
      <c r="B187" s="154"/>
      <c r="D187" s="155" t="s">
        <v>166</v>
      </c>
      <c r="E187" s="156" t="s">
        <v>1</v>
      </c>
      <c r="F187" s="157" t="s">
        <v>757</v>
      </c>
      <c r="H187" s="158">
        <v>1</v>
      </c>
      <c r="L187" s="154"/>
      <c r="M187" s="159"/>
      <c r="N187" s="160"/>
      <c r="O187" s="160"/>
      <c r="P187" s="160"/>
      <c r="Q187" s="160"/>
      <c r="R187" s="160"/>
      <c r="S187" s="160"/>
      <c r="T187" s="161"/>
      <c r="AT187" s="156" t="s">
        <v>166</v>
      </c>
      <c r="AU187" s="156" t="s">
        <v>87</v>
      </c>
      <c r="AV187" s="13" t="s">
        <v>87</v>
      </c>
      <c r="AW187" s="13" t="s">
        <v>36</v>
      </c>
      <c r="AX187" s="13" t="s">
        <v>80</v>
      </c>
      <c r="AY187" s="156" t="s">
        <v>159</v>
      </c>
    </row>
    <row r="188" spans="2:51" s="14" customFormat="1" ht="12">
      <c r="B188" s="162"/>
      <c r="D188" s="155" t="s">
        <v>166</v>
      </c>
      <c r="E188" s="163" t="s">
        <v>1</v>
      </c>
      <c r="F188" s="164" t="s">
        <v>167</v>
      </c>
      <c r="H188" s="165">
        <v>3</v>
      </c>
      <c r="L188" s="162"/>
      <c r="M188" s="166"/>
      <c r="N188" s="167"/>
      <c r="O188" s="167"/>
      <c r="P188" s="167"/>
      <c r="Q188" s="167"/>
      <c r="R188" s="167"/>
      <c r="S188" s="167"/>
      <c r="T188" s="168"/>
      <c r="AT188" s="163" t="s">
        <v>166</v>
      </c>
      <c r="AU188" s="163" t="s">
        <v>87</v>
      </c>
      <c r="AV188" s="14" t="s">
        <v>165</v>
      </c>
      <c r="AW188" s="14" t="s">
        <v>36</v>
      </c>
      <c r="AX188" s="14" t="s">
        <v>19</v>
      </c>
      <c r="AY188" s="163" t="s">
        <v>159</v>
      </c>
    </row>
    <row r="189" spans="1:65" s="2" customFormat="1" ht="16.5" customHeight="1">
      <c r="A189" s="29"/>
      <c r="B189" s="141"/>
      <c r="C189" s="142" t="s">
        <v>230</v>
      </c>
      <c r="D189" s="142" t="s">
        <v>161</v>
      </c>
      <c r="E189" s="143" t="s">
        <v>758</v>
      </c>
      <c r="F189" s="144" t="s">
        <v>759</v>
      </c>
      <c r="G189" s="145" t="s">
        <v>665</v>
      </c>
      <c r="H189" s="146">
        <v>1</v>
      </c>
      <c r="I189" s="147"/>
      <c r="J189" s="147">
        <f>ROUND(I189*H189,2)</f>
        <v>0</v>
      </c>
      <c r="K189" s="144" t="s">
        <v>666</v>
      </c>
      <c r="L189" s="30"/>
      <c r="M189" s="148" t="s">
        <v>1</v>
      </c>
      <c r="N189" s="149" t="s">
        <v>45</v>
      </c>
      <c r="O189" s="150">
        <v>0</v>
      </c>
      <c r="P189" s="150">
        <f>O189*H189</f>
        <v>0</v>
      </c>
      <c r="Q189" s="150">
        <v>0</v>
      </c>
      <c r="R189" s="150">
        <f>Q189*H189</f>
        <v>0</v>
      </c>
      <c r="S189" s="150">
        <v>0</v>
      </c>
      <c r="T189" s="151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2" t="s">
        <v>649</v>
      </c>
      <c r="AT189" s="152" t="s">
        <v>161</v>
      </c>
      <c r="AU189" s="152" t="s">
        <v>87</v>
      </c>
      <c r="AY189" s="17" t="s">
        <v>159</v>
      </c>
      <c r="BE189" s="153">
        <f>IF(N189="základní",J189,0)</f>
        <v>0</v>
      </c>
      <c r="BF189" s="153">
        <f>IF(N189="snížená",J189,0)</f>
        <v>0</v>
      </c>
      <c r="BG189" s="153">
        <f>IF(N189="zákl. přenesená",J189,0)</f>
        <v>0</v>
      </c>
      <c r="BH189" s="153">
        <f>IF(N189="sníž. přenesená",J189,0)</f>
        <v>0</v>
      </c>
      <c r="BI189" s="153">
        <f>IF(N189="nulová",J189,0)</f>
        <v>0</v>
      </c>
      <c r="BJ189" s="17" t="s">
        <v>19</v>
      </c>
      <c r="BK189" s="153">
        <f>ROUND(I189*H189,2)</f>
        <v>0</v>
      </c>
      <c r="BL189" s="17" t="s">
        <v>649</v>
      </c>
      <c r="BM189" s="152" t="s">
        <v>760</v>
      </c>
    </row>
    <row r="190" spans="2:51" s="13" customFormat="1" ht="12">
      <c r="B190" s="154"/>
      <c r="D190" s="155" t="s">
        <v>166</v>
      </c>
      <c r="E190" s="156" t="s">
        <v>1</v>
      </c>
      <c r="F190" s="157" t="s">
        <v>724</v>
      </c>
      <c r="H190" s="158">
        <v>1</v>
      </c>
      <c r="L190" s="154"/>
      <c r="M190" s="159"/>
      <c r="N190" s="160"/>
      <c r="O190" s="160"/>
      <c r="P190" s="160"/>
      <c r="Q190" s="160"/>
      <c r="R190" s="160"/>
      <c r="S190" s="160"/>
      <c r="T190" s="161"/>
      <c r="AT190" s="156" t="s">
        <v>166</v>
      </c>
      <c r="AU190" s="156" t="s">
        <v>87</v>
      </c>
      <c r="AV190" s="13" t="s">
        <v>87</v>
      </c>
      <c r="AW190" s="13" t="s">
        <v>36</v>
      </c>
      <c r="AX190" s="13" t="s">
        <v>19</v>
      </c>
      <c r="AY190" s="156" t="s">
        <v>159</v>
      </c>
    </row>
    <row r="191" spans="1:65" s="2" customFormat="1" ht="16.5" customHeight="1">
      <c r="A191" s="29"/>
      <c r="B191" s="141"/>
      <c r="C191" s="142" t="s">
        <v>234</v>
      </c>
      <c r="D191" s="142" t="s">
        <v>161</v>
      </c>
      <c r="E191" s="143" t="s">
        <v>761</v>
      </c>
      <c r="F191" s="144" t="s">
        <v>762</v>
      </c>
      <c r="G191" s="145" t="s">
        <v>665</v>
      </c>
      <c r="H191" s="146">
        <v>1</v>
      </c>
      <c r="I191" s="147"/>
      <c r="J191" s="147">
        <f>ROUND(I191*H191,2)</f>
        <v>0</v>
      </c>
      <c r="K191" s="144" t="s">
        <v>666</v>
      </c>
      <c r="L191" s="30"/>
      <c r="M191" s="148" t="s">
        <v>1</v>
      </c>
      <c r="N191" s="149" t="s">
        <v>45</v>
      </c>
      <c r="O191" s="150">
        <v>0</v>
      </c>
      <c r="P191" s="150">
        <f>O191*H191</f>
        <v>0</v>
      </c>
      <c r="Q191" s="150">
        <v>0</v>
      </c>
      <c r="R191" s="150">
        <f>Q191*H191</f>
        <v>0</v>
      </c>
      <c r="S191" s="150">
        <v>0</v>
      </c>
      <c r="T191" s="151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2" t="s">
        <v>649</v>
      </c>
      <c r="AT191" s="152" t="s">
        <v>161</v>
      </c>
      <c r="AU191" s="152" t="s">
        <v>87</v>
      </c>
      <c r="AY191" s="17" t="s">
        <v>159</v>
      </c>
      <c r="BE191" s="153">
        <f>IF(N191="základní",J191,0)</f>
        <v>0</v>
      </c>
      <c r="BF191" s="153">
        <f>IF(N191="snížená",J191,0)</f>
        <v>0</v>
      </c>
      <c r="BG191" s="153">
        <f>IF(N191="zákl. přenesená",J191,0)</f>
        <v>0</v>
      </c>
      <c r="BH191" s="153">
        <f>IF(N191="sníž. přenesená",J191,0)</f>
        <v>0</v>
      </c>
      <c r="BI191" s="153">
        <f>IF(N191="nulová",J191,0)</f>
        <v>0</v>
      </c>
      <c r="BJ191" s="17" t="s">
        <v>19</v>
      </c>
      <c r="BK191" s="153">
        <f>ROUND(I191*H191,2)</f>
        <v>0</v>
      </c>
      <c r="BL191" s="17" t="s">
        <v>649</v>
      </c>
      <c r="BM191" s="152" t="s">
        <v>763</v>
      </c>
    </row>
    <row r="192" spans="2:51" s="13" customFormat="1" ht="12">
      <c r="B192" s="154"/>
      <c r="D192" s="155" t="s">
        <v>166</v>
      </c>
      <c r="E192" s="156" t="s">
        <v>1</v>
      </c>
      <c r="F192" s="157" t="s">
        <v>764</v>
      </c>
      <c r="H192" s="158">
        <v>1</v>
      </c>
      <c r="L192" s="154"/>
      <c r="M192" s="159"/>
      <c r="N192" s="160"/>
      <c r="O192" s="160"/>
      <c r="P192" s="160"/>
      <c r="Q192" s="160"/>
      <c r="R192" s="160"/>
      <c r="S192" s="160"/>
      <c r="T192" s="161"/>
      <c r="AT192" s="156" t="s">
        <v>166</v>
      </c>
      <c r="AU192" s="156" t="s">
        <v>87</v>
      </c>
      <c r="AV192" s="13" t="s">
        <v>87</v>
      </c>
      <c r="AW192" s="13" t="s">
        <v>36</v>
      </c>
      <c r="AX192" s="13" t="s">
        <v>19</v>
      </c>
      <c r="AY192" s="156" t="s">
        <v>159</v>
      </c>
    </row>
    <row r="193" spans="2:63" s="12" customFormat="1" ht="22.9" customHeight="1">
      <c r="B193" s="129"/>
      <c r="D193" s="130" t="s">
        <v>79</v>
      </c>
      <c r="E193" s="139" t="s">
        <v>645</v>
      </c>
      <c r="F193" s="139" t="s">
        <v>646</v>
      </c>
      <c r="J193" s="140">
        <f>BK193</f>
        <v>0</v>
      </c>
      <c r="L193" s="129"/>
      <c r="M193" s="133"/>
      <c r="N193" s="134"/>
      <c r="O193" s="134"/>
      <c r="P193" s="135">
        <f>SUM(P194:P195)</f>
        <v>0</v>
      </c>
      <c r="Q193" s="134"/>
      <c r="R193" s="135">
        <f>SUM(R194:R195)</f>
        <v>0</v>
      </c>
      <c r="S193" s="134"/>
      <c r="T193" s="136">
        <f>SUM(T194:T195)</f>
        <v>0</v>
      </c>
      <c r="AR193" s="130" t="s">
        <v>168</v>
      </c>
      <c r="AT193" s="137" t="s">
        <v>79</v>
      </c>
      <c r="AU193" s="137" t="s">
        <v>19</v>
      </c>
      <c r="AY193" s="130" t="s">
        <v>159</v>
      </c>
      <c r="BK193" s="138">
        <f>SUM(BK194:BK195)</f>
        <v>0</v>
      </c>
    </row>
    <row r="194" spans="1:65" s="2" customFormat="1" ht="16.5" customHeight="1">
      <c r="A194" s="29"/>
      <c r="B194" s="141"/>
      <c r="C194" s="142" t="s">
        <v>238</v>
      </c>
      <c r="D194" s="142" t="s">
        <v>161</v>
      </c>
      <c r="E194" s="143" t="s">
        <v>647</v>
      </c>
      <c r="F194" s="144" t="s">
        <v>648</v>
      </c>
      <c r="G194" s="145" t="s">
        <v>665</v>
      </c>
      <c r="H194" s="146">
        <v>1</v>
      </c>
      <c r="I194" s="147"/>
      <c r="J194" s="147">
        <f>ROUND(I194*H194,2)</f>
        <v>0</v>
      </c>
      <c r="K194" s="144" t="s">
        <v>666</v>
      </c>
      <c r="L194" s="30"/>
      <c r="M194" s="148" t="s">
        <v>1</v>
      </c>
      <c r="N194" s="149" t="s">
        <v>45</v>
      </c>
      <c r="O194" s="150">
        <v>0</v>
      </c>
      <c r="P194" s="150">
        <f>O194*H194</f>
        <v>0</v>
      </c>
      <c r="Q194" s="150">
        <v>0</v>
      </c>
      <c r="R194" s="150">
        <f>Q194*H194</f>
        <v>0</v>
      </c>
      <c r="S194" s="150">
        <v>0</v>
      </c>
      <c r="T194" s="151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2" t="s">
        <v>649</v>
      </c>
      <c r="AT194" s="152" t="s">
        <v>161</v>
      </c>
      <c r="AU194" s="152" t="s">
        <v>87</v>
      </c>
      <c r="AY194" s="17" t="s">
        <v>159</v>
      </c>
      <c r="BE194" s="153">
        <f>IF(N194="základní",J194,0)</f>
        <v>0</v>
      </c>
      <c r="BF194" s="153">
        <f>IF(N194="snížená",J194,0)</f>
        <v>0</v>
      </c>
      <c r="BG194" s="153">
        <f>IF(N194="zákl. přenesená",J194,0)</f>
        <v>0</v>
      </c>
      <c r="BH194" s="153">
        <f>IF(N194="sníž. přenesená",J194,0)</f>
        <v>0</v>
      </c>
      <c r="BI194" s="153">
        <f>IF(N194="nulová",J194,0)</f>
        <v>0</v>
      </c>
      <c r="BJ194" s="17" t="s">
        <v>19</v>
      </c>
      <c r="BK194" s="153">
        <f>ROUND(I194*H194,2)</f>
        <v>0</v>
      </c>
      <c r="BL194" s="17" t="s">
        <v>649</v>
      </c>
      <c r="BM194" s="152" t="s">
        <v>765</v>
      </c>
    </row>
    <row r="195" spans="2:51" s="13" customFormat="1" ht="12">
      <c r="B195" s="154"/>
      <c r="D195" s="155" t="s">
        <v>166</v>
      </c>
      <c r="E195" s="156" t="s">
        <v>1</v>
      </c>
      <c r="F195" s="157" t="s">
        <v>713</v>
      </c>
      <c r="H195" s="158">
        <v>1</v>
      </c>
      <c r="L195" s="154"/>
      <c r="M195" s="159"/>
      <c r="N195" s="160"/>
      <c r="O195" s="160"/>
      <c r="P195" s="160"/>
      <c r="Q195" s="160"/>
      <c r="R195" s="160"/>
      <c r="S195" s="160"/>
      <c r="T195" s="161"/>
      <c r="AT195" s="156" t="s">
        <v>166</v>
      </c>
      <c r="AU195" s="156" t="s">
        <v>87</v>
      </c>
      <c r="AV195" s="13" t="s">
        <v>87</v>
      </c>
      <c r="AW195" s="13" t="s">
        <v>36</v>
      </c>
      <c r="AX195" s="13" t="s">
        <v>19</v>
      </c>
      <c r="AY195" s="156" t="s">
        <v>159</v>
      </c>
    </row>
    <row r="196" spans="2:63" s="12" customFormat="1" ht="22.9" customHeight="1">
      <c r="B196" s="129"/>
      <c r="D196" s="130" t="s">
        <v>79</v>
      </c>
      <c r="E196" s="139" t="s">
        <v>766</v>
      </c>
      <c r="F196" s="139" t="s">
        <v>767</v>
      </c>
      <c r="J196" s="140">
        <f>BK196</f>
        <v>0</v>
      </c>
      <c r="L196" s="129"/>
      <c r="M196" s="133"/>
      <c r="N196" s="134"/>
      <c r="O196" s="134"/>
      <c r="P196" s="135">
        <f>SUM(P197:P198)</f>
        <v>0</v>
      </c>
      <c r="Q196" s="134"/>
      <c r="R196" s="135">
        <f>SUM(R197:R198)</f>
        <v>0</v>
      </c>
      <c r="S196" s="134"/>
      <c r="T196" s="136">
        <f>SUM(T197:T198)</f>
        <v>0</v>
      </c>
      <c r="AR196" s="130" t="s">
        <v>168</v>
      </c>
      <c r="AT196" s="137" t="s">
        <v>79</v>
      </c>
      <c r="AU196" s="137" t="s">
        <v>19</v>
      </c>
      <c r="AY196" s="130" t="s">
        <v>159</v>
      </c>
      <c r="BK196" s="138">
        <f>SUM(BK197:BK198)</f>
        <v>0</v>
      </c>
    </row>
    <row r="197" spans="1:65" s="2" customFormat="1" ht="16.5" customHeight="1">
      <c r="A197" s="29"/>
      <c r="B197" s="141"/>
      <c r="C197" s="142" t="s">
        <v>243</v>
      </c>
      <c r="D197" s="142" t="s">
        <v>161</v>
      </c>
      <c r="E197" s="143" t="s">
        <v>768</v>
      </c>
      <c r="F197" s="144" t="s">
        <v>769</v>
      </c>
      <c r="G197" s="145" t="s">
        <v>665</v>
      </c>
      <c r="H197" s="146">
        <v>1</v>
      </c>
      <c r="I197" s="147"/>
      <c r="J197" s="147">
        <f>ROUND(I197*H197,2)</f>
        <v>0</v>
      </c>
      <c r="K197" s="144" t="s">
        <v>666</v>
      </c>
      <c r="L197" s="30"/>
      <c r="M197" s="148" t="s">
        <v>1</v>
      </c>
      <c r="N197" s="149" t="s">
        <v>45</v>
      </c>
      <c r="O197" s="150">
        <v>0</v>
      </c>
      <c r="P197" s="150">
        <f>O197*H197</f>
        <v>0</v>
      </c>
      <c r="Q197" s="150">
        <v>0</v>
      </c>
      <c r="R197" s="150">
        <f>Q197*H197</f>
        <v>0</v>
      </c>
      <c r="S197" s="150">
        <v>0</v>
      </c>
      <c r="T197" s="151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2" t="s">
        <v>649</v>
      </c>
      <c r="AT197" s="152" t="s">
        <v>161</v>
      </c>
      <c r="AU197" s="152" t="s">
        <v>87</v>
      </c>
      <c r="AY197" s="17" t="s">
        <v>159</v>
      </c>
      <c r="BE197" s="153">
        <f>IF(N197="základní",J197,0)</f>
        <v>0</v>
      </c>
      <c r="BF197" s="153">
        <f>IF(N197="snížená",J197,0)</f>
        <v>0</v>
      </c>
      <c r="BG197" s="153">
        <f>IF(N197="zákl. přenesená",J197,0)</f>
        <v>0</v>
      </c>
      <c r="BH197" s="153">
        <f>IF(N197="sníž. přenesená",J197,0)</f>
        <v>0</v>
      </c>
      <c r="BI197" s="153">
        <f>IF(N197="nulová",J197,0)</f>
        <v>0</v>
      </c>
      <c r="BJ197" s="17" t="s">
        <v>19</v>
      </c>
      <c r="BK197" s="153">
        <f>ROUND(I197*H197,2)</f>
        <v>0</v>
      </c>
      <c r="BL197" s="17" t="s">
        <v>649</v>
      </c>
      <c r="BM197" s="152" t="s">
        <v>770</v>
      </c>
    </row>
    <row r="198" spans="2:51" s="13" customFormat="1" ht="12">
      <c r="B198" s="154"/>
      <c r="D198" s="155" t="s">
        <v>166</v>
      </c>
      <c r="E198" s="156" t="s">
        <v>1</v>
      </c>
      <c r="F198" s="157" t="s">
        <v>713</v>
      </c>
      <c r="H198" s="158">
        <v>1</v>
      </c>
      <c r="L198" s="154"/>
      <c r="M198" s="159"/>
      <c r="N198" s="160"/>
      <c r="O198" s="160"/>
      <c r="P198" s="160"/>
      <c r="Q198" s="160"/>
      <c r="R198" s="160"/>
      <c r="S198" s="160"/>
      <c r="T198" s="161"/>
      <c r="AT198" s="156" t="s">
        <v>166</v>
      </c>
      <c r="AU198" s="156" t="s">
        <v>87</v>
      </c>
      <c r="AV198" s="13" t="s">
        <v>87</v>
      </c>
      <c r="AW198" s="13" t="s">
        <v>36</v>
      </c>
      <c r="AX198" s="13" t="s">
        <v>19</v>
      </c>
      <c r="AY198" s="156" t="s">
        <v>159</v>
      </c>
    </row>
    <row r="199" spans="2:63" s="12" customFormat="1" ht="22.9" customHeight="1">
      <c r="B199" s="129"/>
      <c r="D199" s="130" t="s">
        <v>79</v>
      </c>
      <c r="E199" s="139" t="s">
        <v>771</v>
      </c>
      <c r="F199" s="139" t="s">
        <v>772</v>
      </c>
      <c r="J199" s="140">
        <f>BK199</f>
        <v>0</v>
      </c>
      <c r="L199" s="129"/>
      <c r="M199" s="133"/>
      <c r="N199" s="134"/>
      <c r="O199" s="134"/>
      <c r="P199" s="135">
        <f>SUM(P200:P201)</f>
        <v>0</v>
      </c>
      <c r="Q199" s="134"/>
      <c r="R199" s="135">
        <f>SUM(R200:R201)</f>
        <v>0</v>
      </c>
      <c r="S199" s="134"/>
      <c r="T199" s="136">
        <f>SUM(T200:T201)</f>
        <v>0</v>
      </c>
      <c r="AR199" s="130" t="s">
        <v>168</v>
      </c>
      <c r="AT199" s="137" t="s">
        <v>79</v>
      </c>
      <c r="AU199" s="137" t="s">
        <v>19</v>
      </c>
      <c r="AY199" s="130" t="s">
        <v>159</v>
      </c>
      <c r="BK199" s="138">
        <f>SUM(BK200:BK201)</f>
        <v>0</v>
      </c>
    </row>
    <row r="200" spans="1:65" s="2" customFormat="1" ht="16.5" customHeight="1">
      <c r="A200" s="29"/>
      <c r="B200" s="141"/>
      <c r="C200" s="142" t="s">
        <v>246</v>
      </c>
      <c r="D200" s="142" t="s">
        <v>161</v>
      </c>
      <c r="E200" s="143" t="s">
        <v>773</v>
      </c>
      <c r="F200" s="144" t="s">
        <v>774</v>
      </c>
      <c r="G200" s="145" t="s">
        <v>665</v>
      </c>
      <c r="H200" s="146">
        <v>1</v>
      </c>
      <c r="I200" s="147"/>
      <c r="J200" s="147">
        <f>ROUND(I200*H200,2)</f>
        <v>0</v>
      </c>
      <c r="K200" s="144" t="s">
        <v>666</v>
      </c>
      <c r="L200" s="30"/>
      <c r="M200" s="148" t="s">
        <v>1</v>
      </c>
      <c r="N200" s="149" t="s">
        <v>45</v>
      </c>
      <c r="O200" s="150">
        <v>0</v>
      </c>
      <c r="P200" s="150">
        <f>O200*H200</f>
        <v>0</v>
      </c>
      <c r="Q200" s="150">
        <v>0</v>
      </c>
      <c r="R200" s="150">
        <f>Q200*H200</f>
        <v>0</v>
      </c>
      <c r="S200" s="150">
        <v>0</v>
      </c>
      <c r="T200" s="151">
        <f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2" t="s">
        <v>649</v>
      </c>
      <c r="AT200" s="152" t="s">
        <v>161</v>
      </c>
      <c r="AU200" s="152" t="s">
        <v>87</v>
      </c>
      <c r="AY200" s="17" t="s">
        <v>159</v>
      </c>
      <c r="BE200" s="153">
        <f>IF(N200="základní",J200,0)</f>
        <v>0</v>
      </c>
      <c r="BF200" s="153">
        <f>IF(N200="snížená",J200,0)</f>
        <v>0</v>
      </c>
      <c r="BG200" s="153">
        <f>IF(N200="zákl. přenesená",J200,0)</f>
        <v>0</v>
      </c>
      <c r="BH200" s="153">
        <f>IF(N200="sníž. přenesená",J200,0)</f>
        <v>0</v>
      </c>
      <c r="BI200" s="153">
        <f>IF(N200="nulová",J200,0)</f>
        <v>0</v>
      </c>
      <c r="BJ200" s="17" t="s">
        <v>19</v>
      </c>
      <c r="BK200" s="153">
        <f>ROUND(I200*H200,2)</f>
        <v>0</v>
      </c>
      <c r="BL200" s="17" t="s">
        <v>649</v>
      </c>
      <c r="BM200" s="152" t="s">
        <v>775</v>
      </c>
    </row>
    <row r="201" spans="2:51" s="13" customFormat="1" ht="12">
      <c r="B201" s="154"/>
      <c r="D201" s="155" t="s">
        <v>166</v>
      </c>
      <c r="E201" s="156" t="s">
        <v>1</v>
      </c>
      <c r="F201" s="157" t="s">
        <v>713</v>
      </c>
      <c r="H201" s="158">
        <v>1</v>
      </c>
      <c r="L201" s="154"/>
      <c r="M201" s="187"/>
      <c r="N201" s="188"/>
      <c r="O201" s="188"/>
      <c r="P201" s="188"/>
      <c r="Q201" s="188"/>
      <c r="R201" s="188"/>
      <c r="S201" s="188"/>
      <c r="T201" s="189"/>
      <c r="AT201" s="156" t="s">
        <v>166</v>
      </c>
      <c r="AU201" s="156" t="s">
        <v>87</v>
      </c>
      <c r="AV201" s="13" t="s">
        <v>87</v>
      </c>
      <c r="AW201" s="13" t="s">
        <v>36</v>
      </c>
      <c r="AX201" s="13" t="s">
        <v>19</v>
      </c>
      <c r="AY201" s="156" t="s">
        <v>159</v>
      </c>
    </row>
    <row r="202" spans="1:31" s="2" customFormat="1" ht="6.95" customHeight="1">
      <c r="A202" s="29"/>
      <c r="B202" s="44"/>
      <c r="C202" s="45"/>
      <c r="D202" s="45"/>
      <c r="E202" s="45"/>
      <c r="F202" s="45"/>
      <c r="G202" s="45"/>
      <c r="H202" s="45"/>
      <c r="I202" s="45"/>
      <c r="J202" s="45"/>
      <c r="K202" s="45"/>
      <c r="L202" s="30"/>
      <c r="M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</row>
  </sheetData>
  <autoFilter ref="C125:K201"/>
  <mergeCells count="8">
    <mergeCell ref="E116:H116"/>
    <mergeCell ref="E118:H118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Plhak-PC\Plhak</dc:creator>
  <cp:keywords/>
  <dc:description/>
  <cp:lastModifiedBy>Hercíková Barbora</cp:lastModifiedBy>
  <dcterms:created xsi:type="dcterms:W3CDTF">2019-11-02T08:46:37Z</dcterms:created>
  <dcterms:modified xsi:type="dcterms:W3CDTF">2020-03-06T08:40:11Z</dcterms:modified>
  <cp:category/>
  <cp:version/>
  <cp:contentType/>
  <cp:contentStatus/>
</cp:coreProperties>
</file>