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tavební rozpočet" sheetId="1" r:id="rId1"/>
    <sheet name="Výkaz výměr" sheetId="2" r:id="rId2"/>
    <sheet name="Krycí list rozpočtu" sheetId="3" r:id="rId3"/>
    <sheet name="VORN" sheetId="4" r:id="rId4"/>
  </sheets>
  <definedNames>
    <definedName name="_xlfn.SINGLE" hidden="1">#NAME?</definedName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<sst xmlns="http://schemas.openxmlformats.org/spreadsheetml/2006/main" count="1467" uniqueCount="466">
  <si>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</si>
  <si>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</si>
  <si>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</si>
  <si>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</si>
  <si>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</si>
  <si>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</si>
  <si>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</si>
  <si>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</si>
  <si>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</si>
  <si>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</si>
  <si>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</si>
  <si>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</si>
  <si>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</si>
  <si>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</si>
  <si>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</si>
  <si>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</si>
  <si>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</si>
  <si>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</si>
  <si>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</si>
  <si>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</si>
  <si>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</si>
  <si>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</si>
  <si>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</si>
  <si>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</si>
  <si>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</si>
  <si>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</si>
  <si>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</si>
  <si>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</si>
  <si>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</si>
  <si>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</si>
  <si>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</si>
  <si>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</si>
  <si>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</si>
  <si>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</si>
  <si>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</si>
  <si>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</si>
  <si>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</si>
  <si>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</si>
  <si>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</si>
  <si>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</si>
  <si>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</si>
  <si>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</si>
  <si>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</si>
  <si>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</si>
  <si>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</si>
  <si>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</si>
  <si>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</si>
  <si>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</si>
  <si>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</si>
  <si>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</si>
  <si>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</si>
  <si>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</si>
  <si>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</si>
  <si>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</si>
  <si>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</si>
  <si>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</si>
  <si>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</si>
  <si>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</si>
  <si>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</si>
  <si>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</si>
  <si>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</si>
  <si>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</si>
  <si>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</si>
  <si>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</si>
  <si>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</si>
  <si>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</si>
  <si>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</si>
  <si>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</si>
  <si>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</si>
  <si>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</si>
  <si>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</si>
  <si>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</si>
  <si>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</si>
  <si>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</si>
  <si>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</si>
  <si>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</si>
  <si>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</si>
  <si>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</si>
  <si>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</si>
  <si>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</si>
  <si>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</si>
  <si>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</si>
  <si>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</si>
  <si>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</si>
  <si>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</si>
  <si>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Poznámka:</t>
  </si>
  <si>
    <t>Objekt</t>
  </si>
  <si>
    <t>Kód</t>
  </si>
  <si>
    <t>110000002VD</t>
  </si>
  <si>
    <t>112101121R00</t>
  </si>
  <si>
    <t>RTS komentář:</t>
  </si>
  <si>
    <t>112201101R00</t>
  </si>
  <si>
    <t>111101111R00</t>
  </si>
  <si>
    <t>122107111R00</t>
  </si>
  <si>
    <t>122201109R00</t>
  </si>
  <si>
    <t>120</t>
  </si>
  <si>
    <t>1116378VD</t>
  </si>
  <si>
    <t>32369874VD</t>
  </si>
  <si>
    <t>323215VD</t>
  </si>
  <si>
    <t>132101110R00</t>
  </si>
  <si>
    <t>589314251</t>
  </si>
  <si>
    <t>162702199R00</t>
  </si>
  <si>
    <t>162701102R14</t>
  </si>
  <si>
    <t>167101102R00</t>
  </si>
  <si>
    <t>162100010RA0</t>
  </si>
  <si>
    <t>181201102R00</t>
  </si>
  <si>
    <t>183101221R00</t>
  </si>
  <si>
    <t>183101212R00</t>
  </si>
  <si>
    <t>183101214R00</t>
  </si>
  <si>
    <t>184102116R00</t>
  </si>
  <si>
    <t>184102112R00</t>
  </si>
  <si>
    <t>184301121R00</t>
  </si>
  <si>
    <t>184202112R00</t>
  </si>
  <si>
    <t>216354VD</t>
  </si>
  <si>
    <t>180400021RA0</t>
  </si>
  <si>
    <t>00572400</t>
  </si>
  <si>
    <t>183205112R00</t>
  </si>
  <si>
    <t>184921093R00</t>
  </si>
  <si>
    <t>10391100</t>
  </si>
  <si>
    <t>183403114R00</t>
  </si>
  <si>
    <t>183403153R00</t>
  </si>
  <si>
    <t>183403151R00</t>
  </si>
  <si>
    <t>183403161R00</t>
  </si>
  <si>
    <t>180401211R00</t>
  </si>
  <si>
    <t>21623VD</t>
  </si>
  <si>
    <t>279350001RA0</t>
  </si>
  <si>
    <t>323</t>
  </si>
  <si>
    <t>32385VD</t>
  </si>
  <si>
    <t>216546VD</t>
  </si>
  <si>
    <t>323VD</t>
  </si>
  <si>
    <t>216VD</t>
  </si>
  <si>
    <t>32335VD</t>
  </si>
  <si>
    <t>216564VD</t>
  </si>
  <si>
    <t>3234VD</t>
  </si>
  <si>
    <t>216325VD</t>
  </si>
  <si>
    <t>32369VD</t>
  </si>
  <si>
    <t>58333664</t>
  </si>
  <si>
    <t>564831111R00</t>
  </si>
  <si>
    <t>564811112R00</t>
  </si>
  <si>
    <t>564751111R00</t>
  </si>
  <si>
    <t>58344154</t>
  </si>
  <si>
    <t>58344169</t>
  </si>
  <si>
    <t>564801112R00</t>
  </si>
  <si>
    <t>596215021R00</t>
  </si>
  <si>
    <t>11121564VD</t>
  </si>
  <si>
    <t>111VD</t>
  </si>
  <si>
    <t>1111VD</t>
  </si>
  <si>
    <t>596911111R00</t>
  </si>
  <si>
    <t>111378VD</t>
  </si>
  <si>
    <t>91</t>
  </si>
  <si>
    <t>916661111R00</t>
  </si>
  <si>
    <t>59217512</t>
  </si>
  <si>
    <t>589314150</t>
  </si>
  <si>
    <t>M</t>
  </si>
  <si>
    <t>110      R00</t>
  </si>
  <si>
    <t>111      R00</t>
  </si>
  <si>
    <t>200</t>
  </si>
  <si>
    <t>3236VD</t>
  </si>
  <si>
    <t>2167855VD</t>
  </si>
  <si>
    <t>21645VD</t>
  </si>
  <si>
    <t>216366VD</t>
  </si>
  <si>
    <t>216451VD</t>
  </si>
  <si>
    <t>216636VD</t>
  </si>
  <si>
    <t>216235VD</t>
  </si>
  <si>
    <t>216368VD</t>
  </si>
  <si>
    <t>216547VD</t>
  </si>
  <si>
    <t>216658VD</t>
  </si>
  <si>
    <t>216365VD</t>
  </si>
  <si>
    <t>2168466VD</t>
  </si>
  <si>
    <t>2162587VD</t>
  </si>
  <si>
    <t>10371500</t>
  </si>
  <si>
    <t>998223011R00</t>
  </si>
  <si>
    <t>DOZP - BOLETICE - I.ETAPA</t>
  </si>
  <si>
    <t>Zahradní a stavební úpravy</t>
  </si>
  <si>
    <t>Boletice - okr. Děčín</t>
  </si>
  <si>
    <t>Zkrácený popis</t>
  </si>
  <si>
    <t>Rozměry</t>
  </si>
  <si>
    <t>Přípravné a přidružené práce</t>
  </si>
  <si>
    <t>Vytyčení vlastního objektu dle PD</t>
  </si>
  <si>
    <t>Kácení stromů jehličnatých o průměru kmene 10-30cm</t>
  </si>
  <si>
    <t>Orientační tabulka počtu stromů při kácení souvislého porostu.  Les Průměr  hustý  střední  řídký v cm  Průměrný počet stromů na 1 ha  10-16  1390  830  380 16-24  850  520  290 24-30  520  340  160 nad 30  520  200  80</t>
  </si>
  <si>
    <t>Odstranění pařezů pod úrovní, o průměru 10 - 30 cm</t>
  </si>
  <si>
    <t>Položka se používá bez ohledu na technologii odstranění pařezu.  Orientační tabulka počtu pařezů při odstranění ze souvislé plochy  Les Průměr  hustý  střední  řídký v cm  Průměrný počet pařezů na 1 ha  10-16  1390  830  380 16-24  850  520  290 24-30  520  340  160 nad 30  520  200  80</t>
  </si>
  <si>
    <t>Odstranění ruderálního porostu v rovině (keř)</t>
  </si>
  <si>
    <t>Odkopávky a prokopávky</t>
  </si>
  <si>
    <t>Odkopávky při pozemkové úpravě nezapaž.,v hor.1,2</t>
  </si>
  <si>
    <t>Příplatek za lepivost - odkopávky v hor. 3</t>
  </si>
  <si>
    <t>Do měrných jednotek se udává poměrné množství zeminy, které ulpí v nářadí a o které je snížen celkový výkon stroje.</t>
  </si>
  <si>
    <t>Ohniště</t>
  </si>
  <si>
    <t>NIKA zdivo CSKámen - čedič</t>
  </si>
  <si>
    <t>Záklop zdídky betonovou deskou v tl. 5 cm</t>
  </si>
  <si>
    <t>Stavba kamenné zídky do betonu - nespárovaná</t>
  </si>
  <si>
    <t>Hloubené vykopávky  - základ zdi ohniště</t>
  </si>
  <si>
    <t>Hloubení rýh š.do 60 cm v hor.2 do 50 m3, STROJNĚ</t>
  </si>
  <si>
    <t>Položka obsahuje hloubení rýh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výkopu.</t>
  </si>
  <si>
    <t>Beton C 20/25 (CZ  F.1), XC1, frakce do 16 mm</t>
  </si>
  <si>
    <t>(CZ  F.1) - předpokládaná životnost 50 let XC1 - stupeň vlivu prostředí - suché nebo stále mokré  cena platí pro konzistence S3 a S3č</t>
  </si>
  <si>
    <t>Přemístění výkopku</t>
  </si>
  <si>
    <t>Poplatek za skládku zeminy</t>
  </si>
  <si>
    <t>Vodorovné přemístění výkopku z hor.1-4 do 7000 m</t>
  </si>
  <si>
    <t>Nakládání výkopku z hor.1-4 v množství nad 100 m3</t>
  </si>
  <si>
    <t>Vodorovné přemístění výkopku</t>
  </si>
  <si>
    <t>Povrchové úpravy terénu</t>
  </si>
  <si>
    <t>Úprava pláně v násypech v hor. 1-4, se zhutněním</t>
  </si>
  <si>
    <t>Hloub. jamek s výměnou 50% půdy do 1 m3 sv.1:5</t>
  </si>
  <si>
    <t>Hloub. jamek s výměnou 50% půdy do 0,02 m3, 1:5</t>
  </si>
  <si>
    <t>Hloub. jamek s výměnou 50% půdy do 0,125 m3 1:5</t>
  </si>
  <si>
    <t>Výsadba dřevin s balem D do 80 cm, v rovině</t>
  </si>
  <si>
    <t>Výsadba dřevin s balem D do 30 cm, v rovině</t>
  </si>
  <si>
    <t>Výsadba sazenic do 25 cm, bez jamky, zem.4</t>
  </si>
  <si>
    <t>Ukotvení dřeviny kůly D do 10 cm, dl. do 3 m</t>
  </si>
  <si>
    <t>Materiál ke kotvení stromu</t>
  </si>
  <si>
    <t>Založení trávníku parkového, svah, s dodáním osiva</t>
  </si>
  <si>
    <t>Založení trávníku v ve svahu přes 1 : 5 do 1 : 1, doporučená spotřeba 3 dkg/m2. V položce jsou zakalkulovány náklady na první pokosení, naložení odpadu a odvezení do 20 km, se složením. V položce nejsou zakalkulovány náklady na vypletí a zalévání.</t>
  </si>
  <si>
    <t>Směs travní parková I. běžná zátěž PROFI</t>
  </si>
  <si>
    <t>pro běžnou zátěž  balení 25 kg obj. č. 4417</t>
  </si>
  <si>
    <t>Založení záhonu v rovině/svah 1 : 5, hor. 3</t>
  </si>
  <si>
    <t>Mulčování rostlin tl. do 0,1 m rovina</t>
  </si>
  <si>
    <t>Kůra mulčovací VL</t>
  </si>
  <si>
    <t>Obdělání půdy kultivátorováním v rovině</t>
  </si>
  <si>
    <t>Obdělání půdy hrabáním, v rovině</t>
  </si>
  <si>
    <t>Obdělání půdy smykováním, v rovině</t>
  </si>
  <si>
    <t>Obdělání půdy válením, v rovině</t>
  </si>
  <si>
    <t>Založení trávníku lučního výsevem v rovině</t>
  </si>
  <si>
    <t>V položce nejsou zakalkulovány náklady na vypletí a zalévání.</t>
  </si>
  <si>
    <t>Směs travní luční III. - Planta Naturalis</t>
  </si>
  <si>
    <t>Základy</t>
  </si>
  <si>
    <t>Bednění a odbednění základových konstrukcí</t>
  </si>
  <si>
    <t>Vodní prvek</t>
  </si>
  <si>
    <t>Instalace pítka</t>
  </si>
  <si>
    <t>Pítko dle návrhu</t>
  </si>
  <si>
    <t>Instalace vyvěrajících kamenů technologie</t>
  </si>
  <si>
    <t>Vyvěrající kameny včetně technologie</t>
  </si>
  <si>
    <t>Mlžítko - instalace</t>
  </si>
  <si>
    <t>Mlžítko - materiál</t>
  </si>
  <si>
    <t>Napojení na stávající řád v budově</t>
  </si>
  <si>
    <t>Napojení na stávající řád v budově - materiál</t>
  </si>
  <si>
    <t>Skladba finální plochy B3 z kačírku fr. 2-8 mm v tl 15 cm</t>
  </si>
  <si>
    <t>Kamenivo  těžené frakce 2-8 kačírek praný  VL</t>
  </si>
  <si>
    <t>Podkladní vrstvy komunikací a zpevněných ploch</t>
  </si>
  <si>
    <t>Podklad ze štěrkodrti po zhutnění tloušťky 10 cm</t>
  </si>
  <si>
    <t>Podklad ze štěrkodrti po zhutnění tloušťky 6 cm,doplnění lože na 10 cm</t>
  </si>
  <si>
    <t>Podklad z kameniva drceného vel.8-16 mm,tl. 15 cm</t>
  </si>
  <si>
    <t>Štěrkodrtě frakce 8-16</t>
  </si>
  <si>
    <t>v nor</t>
  </si>
  <si>
    <t>Štěrkodrtě frakce 4-8</t>
  </si>
  <si>
    <t>Podklad ze štěrkodrti po zhutnění tloušťky 4 cm</t>
  </si>
  <si>
    <t>Dlažby a předlažby pozemních komunikací a zpevněných ploch</t>
  </si>
  <si>
    <t>Kladení zámkové dlažby tl. 6 cm do drtě tl. 4 cm</t>
  </si>
  <si>
    <t>Od CÚ 2015/ II. není v jednotkové ceně započteno řezání dlaždic!!! Rozpočtuje se samostatnou položkou 596 29-1111.R00 Řezání zámkové dlažby tl. 60 mm. V položce jsou zakalkulovány i náklady na dodání hmot pro lože a na dodání materiálu na výplň spár. V položce nejsou zakalkulovány náklady na dodání zámkové dlažby, která se oceňuje ve specifikaci, ztratné se doporučuje ve výši 5%.</t>
  </si>
  <si>
    <t>Dlažba Best BEATON 60 mm barva přírodní</t>
  </si>
  <si>
    <t>Dlažba CS Beton Quadro 60 mm barva šedá</t>
  </si>
  <si>
    <t>Dlažba CS Beton Quadro 60 mm barva bílá</t>
  </si>
  <si>
    <t>Kladení šlapáků do lože v rovině</t>
  </si>
  <si>
    <t>Dlaždice z taveného čediče - divoká dlažba,velikost 60-80 cm</t>
  </si>
  <si>
    <t>Doplňující konstrukce a práce na pozemních komunikacích a zpevněných plochách</t>
  </si>
  <si>
    <t>Osazení park. obrubníků do lože z C 12/15 s opěrou</t>
  </si>
  <si>
    <t>V položce nejsou zakalkulovány náklady na dodání obrubníků, které se oceňuje ve specifikaci, ztratné se doporučuje ve výši 1%. Část lože přesahující 10 cm se oceňuje položkou 918 10-1111 Lože pod obrubníky, krajníky nebo obruby.</t>
  </si>
  <si>
    <t>Obrubník Best PARKAN I přírodní 50x5x20 cm</t>
  </si>
  <si>
    <t>Beton C 16/20 (CZ  F.1), X0, frakce do 16 mm</t>
  </si>
  <si>
    <t>(CZ  F.1) - předpokládaná životnost 50 let X0 - stupeň vlivu prostředí - bez nebezpečí koroze nebo narušení  cena platí pro konzistence S3 a S3č</t>
  </si>
  <si>
    <t>Montážní přirážky</t>
  </si>
  <si>
    <t>Mimostaveništní doprava individual.</t>
  </si>
  <si>
    <t>Mimostaveništní doprava     čl.8-3a</t>
  </si>
  <si>
    <t>Mimostavenišní doprava je doprava strojů a zařízení - materiálu ve specifikacích do staveništního skladu. Přirážku je možno dohodnout pro dodávky strojů a zařízení, jejichž ceny jsou uvedeny v paritě:  - A1 - franco vagón odesílací stanice výrobce - A2 - franco vozidlo závod výrobce - A3 - franco rampa závodu výrobce.</t>
  </si>
  <si>
    <t>Vícepráce - mobiliář</t>
  </si>
  <si>
    <t>Odstramemí stávajícího pískoviště v souladu s výkresem 5</t>
  </si>
  <si>
    <t>Vyvýšený záhon - (rozměry 99 x 131 cm) s instalací</t>
  </si>
  <si>
    <t>Vyvýšený záhon - (rozměry 120 x 63 cm) s instalací</t>
  </si>
  <si>
    <t>Přístřešek ´zastávka´ (zastřešená) s instalací</t>
  </si>
  <si>
    <t>Lavička vyvýšená  s instalací</t>
  </si>
  <si>
    <t>Piknikový stůl</t>
  </si>
  <si>
    <t>Ostatní materiál</t>
  </si>
  <si>
    <t>Strom listnatý - solitera 12-14</t>
  </si>
  <si>
    <t>Keře - orientační cena</t>
  </si>
  <si>
    <t>Trvalky a traviny - orientační cena</t>
  </si>
  <si>
    <t>Vrbový tunel dle PD</t>
  </si>
  <si>
    <t>Hmatový chodník, obruba smrk + výplň</t>
  </si>
  <si>
    <t>Zábradlí u hmatového chodníku, dřevěné z kulatin, betonované,  výška 1,3 m, povrchová úprava</t>
  </si>
  <si>
    <t>Stínící plachta s konstrukcí</t>
  </si>
  <si>
    <t>Substrát zahradnický B  VL na trávník vrstva 5 cm</t>
  </si>
  <si>
    <t>Přesun hmot, pozemní komunikace a sadové úpravy</t>
  </si>
  <si>
    <t>Doba výstavby:</t>
  </si>
  <si>
    <t>Začátek výstavby:</t>
  </si>
  <si>
    <t>Konec výstavby:</t>
  </si>
  <si>
    <t>Zpracováno dne:</t>
  </si>
  <si>
    <t>M.j.</t>
  </si>
  <si>
    <t>soubor</t>
  </si>
  <si>
    <t>kus</t>
  </si>
  <si>
    <t>m2</t>
  </si>
  <si>
    <t>m3</t>
  </si>
  <si>
    <t>kpl</t>
  </si>
  <si>
    <t>kg</t>
  </si>
  <si>
    <t>g</t>
  </si>
  <si>
    <t>ks</t>
  </si>
  <si>
    <t>t</t>
  </si>
  <si>
    <t>m</t>
  </si>
  <si>
    <t>Kč</t>
  </si>
  <si>
    <t>%</t>
  </si>
  <si>
    <t>mb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</si>
  <si>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</si>
  <si>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</si>
  <si>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</si>
  <si>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</si>
  <si>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</si>
  <si>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</si>
  <si>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</si>
  <si>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</si>
  <si>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</si>
  <si>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</si>
  <si>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</si>
  <si>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Statutární město Děčín</t>
  </si>
  <si>
    <t>Ing. Petra Škvárová Sládková</t>
  </si>
  <si>
    <t>Celkem</t>
  </si>
  <si>
    <t>Hmotnost (t)</t>
  </si>
  <si>
    <t>Cenová</t>
  </si>
  <si>
    <t>soustava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</si>
  <si>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</si>
  <si>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</si>
  <si>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</si>
  <si>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</si>
  <si>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</si>
  <si>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</si>
  <si>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</si>
  <si>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</si>
  <si>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</si>
  <si>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</si>
  <si>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</si>
  <si>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11_</t>
  </si>
  <si>
    <t>12_</t>
  </si>
  <si>
    <t>120_</t>
  </si>
  <si>
    <t>13_</t>
  </si>
  <si>
    <t>16_</t>
  </si>
  <si>
    <t>18_</t>
  </si>
  <si>
    <t>27_</t>
  </si>
  <si>
    <t>323_</t>
  </si>
  <si>
    <t>56_</t>
  </si>
  <si>
    <t>59_</t>
  </si>
  <si>
    <t>91_</t>
  </si>
  <si>
    <t>M_</t>
  </si>
  <si>
    <t>200_</t>
  </si>
  <si>
    <t>Z99999_</t>
  </si>
  <si>
    <t>1_</t>
  </si>
  <si>
    <t>2_</t>
  </si>
  <si>
    <t>3_</t>
  </si>
  <si>
    <t>5_</t>
  </si>
  <si>
    <t>9_</t>
  </si>
  <si>
    <t>Z_</t>
  </si>
  <si>
    <t>_</t>
  </si>
  <si>
    <t>100005</t>
  </si>
  <si>
    <t>100001</t>
  </si>
  <si>
    <t>100012</t>
  </si>
  <si>
    <t>100011</t>
  </si>
  <si>
    <t>100002</t>
  </si>
  <si>
    <t>100003</t>
  </si>
  <si>
    <t>100009</t>
  </si>
  <si>
    <t>100004</t>
  </si>
  <si>
    <t>100006</t>
  </si>
  <si>
    <t>100008</t>
  </si>
  <si>
    <t>100014</t>
  </si>
  <si>
    <t>100016</t>
  </si>
  <si>
    <t>100013</t>
  </si>
  <si>
    <t>Výkaz výměr</t>
  </si>
  <si>
    <t>2121   plocha řešeného území v m2</t>
  </si>
  <si>
    <t>22*0,2   Vodní prvek - kačírek</t>
  </si>
  <si>
    <t>52*0,3   Vodní prvek - dlažba</t>
  </si>
  <si>
    <t>17,2*0,1   Vodní prvek - výsadba - mulč</t>
  </si>
  <si>
    <t>32,3*0,3   Dlažba Quadro - pěstební truhlíky</t>
  </si>
  <si>
    <t>66,8*0,3   Dlažba Quadro - lesní cesta</t>
  </si>
  <si>
    <t>30,2*0,3   Dlažba Quadro - ohniště</t>
  </si>
  <si>
    <t>180*0,3   Dlažba Beaton - okruh</t>
  </si>
  <si>
    <t>73*0,1   Mulč - výsadby podél plotu lesní ceta</t>
  </si>
  <si>
    <t>22*0,1   Mulč - výsadby piknik</t>
  </si>
  <si>
    <t>0,8*12*(0,1*0,08)   Šlapáky</t>
  </si>
  <si>
    <t>300*0,3*0,2   Obrubník</t>
  </si>
  <si>
    <t>;ztratné 5%; 0</t>
  </si>
  <si>
    <t>13*0,6*0,5</t>
  </si>
  <si>
    <t>13*0,5*0,6</t>
  </si>
  <si>
    <t>;ztratné 5%; 0,195</t>
  </si>
  <si>
    <t>142</t>
  </si>
  <si>
    <t>616*0,035</t>
  </si>
  <si>
    <t>;ztratné 5%; 1,078</t>
  </si>
  <si>
    <t>17,2   Vodní prvek - výsadba - mulč</t>
  </si>
  <si>
    <t>73   Mulč - výsadby podél plotu lesní ceta</t>
  </si>
  <si>
    <t>22   Mulč - výsadby piknik</t>
  </si>
  <si>
    <t>;ztratné 5%; 0,561</t>
  </si>
  <si>
    <t>22,5</t>
  </si>
  <si>
    <t>22.5*0,15</t>
  </si>
  <si>
    <t>;ztratné 5%; 0,16875</t>
  </si>
  <si>
    <t>52   Vodní prvek - dlažba</t>
  </si>
  <si>
    <t>32,3   Dlažba Quadro - pěstební truhlíky</t>
  </si>
  <si>
    <t>66,8   Dlažba Quadro - lesní cesta</t>
  </si>
  <si>
    <t>30,2   Dlažba Quadro - ohniště</t>
  </si>
  <si>
    <t>180   Dlažba Beaton - okruh</t>
  </si>
  <si>
    <t>(52+32,3+66,8+30,2)*0,15*1,8</t>
  </si>
  <si>
    <t>;ztratné 5%; 2,44755</t>
  </si>
  <si>
    <t>(52+32,3+66,8+30,2)*0,04*1,8</t>
  </si>
  <si>
    <t>;ztratné 5%; 0,65268</t>
  </si>
  <si>
    <t>180</t>
  </si>
  <si>
    <t>;ztratné 5%; 9</t>
  </si>
  <si>
    <t>(52+32,3+66,8+30,2)/2</t>
  </si>
  <si>
    <t>;ztratné 5%; 4,5325</t>
  </si>
  <si>
    <t>375*2</t>
  </si>
  <si>
    <t>;ztratné 5%; 37,5</t>
  </si>
  <si>
    <t>375*0,2*0,2</t>
  </si>
  <si>
    <t>;ztratné 5%; 0,75</t>
  </si>
  <si>
    <t>;ztratné 15%; 0</t>
  </si>
  <si>
    <t>;ztratné 7%; 0</t>
  </si>
  <si>
    <t>616*0,05</t>
  </si>
  <si>
    <t>;ztratné 5%; 1,54</t>
  </si>
  <si>
    <t>Cenová soustava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</si>
  <si>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</si>
  <si>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</si>
  <si>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</si>
  <si>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</si>
  <si>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</si>
  <si>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</si>
  <si>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</si>
  <si>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</si>
  <si>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</si>
  <si>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</si>
  <si>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</si>
  <si>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</si>
  <si>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</si>
  <si>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</si>
  <si>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</si>
  <si>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</si>
  <si>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</si>
  <si>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</si>
  <si>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</si>
  <si>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</si>
  <si>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</si>
  <si>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</si>
  <si>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</si>
  <si>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</si>
  <si>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</si>
  <si>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</si>
  <si>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</si>
  <si>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</si>
  <si>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</si>
  <si>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</si>
  <si>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</si>
  <si>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</si>
  <si>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</si>
  <si>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</si>
  <si>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</si>
  <si>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</si>
  <si>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</si>
  <si>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</si>
  <si>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</si>
  <si>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</si>
  <si>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</si>
  <si>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</si>
  <si>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</si>
  <si>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00261238/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</si>
  <si>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</si>
  <si>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</si>
  <si>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</si>
  <si>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</si>
  <si>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</si>
  <si>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</si>
  <si>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</si>
  <si>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</si>
  <si>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</si>
  <si>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Základna</t>
  </si>
  <si>
    <t>12.6.2020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</si>
</sst>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50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9"/>
      <color indexed="5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60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vertical="center"/>
      <protection/>
    </xf>
    <xf numFmtId="49" fontId="1" fillId="0" borderId="18" xfId="0" applyNumberFormat="1" applyFont="1" applyFill="1" applyBorder="1" applyAlignment="1" applyProtection="1">
      <alignment vertical="center"/>
      <protection/>
    </xf>
    <xf numFmtId="49" fontId="8" fillId="33" borderId="13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3" fillId="0" borderId="18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 applyProtection="1">
      <alignment vertical="center"/>
      <protection locked="0"/>
    </xf>
    <xf numFmtId="4" fontId="5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4" fontId="6" fillId="34" borderId="0" xfId="0" applyNumberFormat="1" applyFont="1" applyFill="1" applyBorder="1" applyAlignment="1" applyProtection="1">
      <alignment horizontal="right" vertical="center"/>
      <protection locked="0"/>
    </xf>
    <xf numFmtId="4" fontId="5" fillId="34" borderId="14" xfId="0" applyNumberFormat="1" applyFont="1" applyFill="1" applyBorder="1" applyAlignment="1" applyProtection="1">
      <alignment horizontal="right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8" fillId="33" borderId="13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3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29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vertical="center"/>
      <protection/>
    </xf>
    <xf numFmtId="49" fontId="3" fillId="0" borderId="3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right" vertical="top"/>
      <protection/>
    </xf>
    <xf numFmtId="49" fontId="3" fillId="0" borderId="3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31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12" fillId="35" borderId="33" xfId="0" applyNumberFormat="1" applyFont="1" applyFill="1" applyBorder="1" applyAlignment="1" applyProtection="1">
      <alignment horizontal="center" vertical="center"/>
      <protection/>
    </xf>
    <xf numFmtId="49" fontId="13" fillId="0" borderId="34" xfId="0" applyNumberFormat="1" applyFont="1" applyFill="1" applyBorder="1" applyAlignment="1" applyProtection="1">
      <alignment vertical="center"/>
      <protection/>
    </xf>
    <xf numFmtId="49" fontId="13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14" fillId="0" borderId="33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14" fillId="0" borderId="33" xfId="0" applyNumberFormat="1" applyFont="1" applyFill="1" applyBorder="1" applyAlignment="1" applyProtection="1">
      <alignment horizontal="right" vertical="center"/>
      <protection/>
    </xf>
    <xf numFmtId="49" fontId="14" fillId="0" borderId="33" xfId="0" applyNumberFormat="1" applyFont="1" applyFill="1" applyBorder="1" applyAlignment="1" applyProtection="1">
      <alignment horizontal="right" vertical="center"/>
      <protection/>
    </xf>
    <xf numFmtId="4" fontId="14" fillId="0" borderId="22" xfId="0" applyNumberFormat="1" applyFont="1" applyFill="1" applyBorder="1" applyAlignment="1" applyProtection="1">
      <alignment horizontal="righ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3" fillId="35" borderId="38" xfId="0" applyNumberFormat="1" applyFont="1" applyFill="1" applyBorder="1" applyAlignment="1" applyProtection="1">
      <alignment horizontal="right"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49" fontId="3" fillId="0" borderId="40" xfId="0" applyNumberFormat="1" applyFont="1" applyFill="1" applyBorder="1" applyAlignment="1" applyProtection="1">
      <alignment horizontal="right" vertical="center"/>
      <protection/>
    </xf>
    <xf numFmtId="4" fontId="1" fillId="0" borderId="33" xfId="0" applyNumberFormat="1" applyFont="1" applyFill="1" applyBorder="1" applyAlignment="1" applyProtection="1">
      <alignment horizontal="right" vertical="center"/>
      <protection/>
    </xf>
    <xf numFmtId="4" fontId="1" fillId="0" borderId="22" xfId="0" applyNumberFormat="1" applyFont="1" applyFill="1" applyBorder="1" applyAlignment="1" applyProtection="1">
      <alignment horizontal="right" vertical="center"/>
      <protection/>
    </xf>
    <xf numFmtId="49" fontId="3" fillId="0" borderId="41" xfId="0" applyNumberFormat="1" applyFont="1" applyFill="1" applyBorder="1" applyAlignment="1" applyProtection="1">
      <alignment vertical="center"/>
      <protection/>
    </xf>
    <xf numFmtId="49" fontId="1" fillId="0" borderId="33" xfId="0" applyNumberFormat="1" applyFont="1" applyFill="1" applyBorder="1" applyAlignment="1" applyProtection="1">
      <alignment vertical="center"/>
      <protection/>
    </xf>
    <xf numFmtId="49" fontId="1" fillId="0" borderId="22" xfId="0" applyNumberFormat="1" applyFont="1" applyFill="1" applyBorder="1" applyAlignment="1" applyProtection="1">
      <alignment vertical="center"/>
      <protection/>
    </xf>
    <xf numFmtId="49" fontId="3" fillId="0" borderId="41" xfId="0" applyNumberFormat="1" applyFont="1" applyFill="1" applyBorder="1" applyAlignment="1" applyProtection="1">
      <alignment horizontal="right" vertical="center"/>
      <protection/>
    </xf>
    <xf numFmtId="4" fontId="3" fillId="0" borderId="41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vertical="center"/>
      <protection/>
    </xf>
    <xf numFmtId="49" fontId="1" fillId="34" borderId="15" xfId="0" applyNumberFormat="1" applyFont="1" applyFill="1" applyBorder="1" applyAlignment="1" applyProtection="1">
      <alignment vertical="center"/>
      <protection locked="0"/>
    </xf>
    <xf numFmtId="0" fontId="1" fillId="34" borderId="15" xfId="0" applyNumberFormat="1" applyFont="1" applyFill="1" applyBorder="1" applyAlignment="1" applyProtection="1">
      <alignment vertical="center"/>
      <protection locked="0"/>
    </xf>
    <xf numFmtId="0" fontId="1" fillId="34" borderId="0" xfId="0" applyNumberFormat="1" applyFont="1" applyFill="1" applyBorder="1" applyAlignment="1" applyProtection="1">
      <alignment vertical="center"/>
      <protection locked="0"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1" fillId="34" borderId="0" xfId="0" applyNumberFormat="1" applyFont="1" applyFill="1" applyBorder="1" applyAlignment="1" applyProtection="1">
      <alignment vertical="center"/>
      <protection locked="0"/>
    </xf>
    <xf numFmtId="0" fontId="1" fillId="34" borderId="0" xfId="0" applyNumberFormat="1" applyFont="1" applyFill="1" applyBorder="1" applyAlignment="1" applyProtection="1">
      <alignment vertical="center" wrapText="1"/>
      <protection locked="0"/>
    </xf>
    <xf numFmtId="0" fontId="1" fillId="34" borderId="25" xfId="0" applyNumberFormat="1" applyFont="1" applyFill="1" applyBorder="1" applyAlignment="1" applyProtection="1">
      <alignment vertical="center"/>
      <protection locked="0"/>
    </xf>
    <xf numFmtId="0" fontId="1" fillId="0" borderId="43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34" borderId="16" xfId="0" applyNumberFormat="1" applyFont="1" applyFill="1" applyBorder="1" applyAlignment="1" applyProtection="1">
      <alignment vertical="center"/>
      <protection locked="0"/>
    </xf>
    <xf numFmtId="0" fontId="1" fillId="34" borderId="44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34" borderId="0" xfId="0" applyNumberFormat="1" applyFont="1" applyFill="1" applyBorder="1" applyAlignment="1" applyProtection="1">
      <alignment vertical="center"/>
      <protection locked="0"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1" fillId="0" borderId="44" xfId="0" applyNumberFormat="1" applyFont="1" applyFill="1" applyBorder="1" applyAlignment="1" applyProtection="1">
      <alignment vertical="center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vertical="center"/>
      <protection/>
    </xf>
    <xf numFmtId="49" fontId="1" fillId="0" borderId="25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 wrapText="1"/>
      <protection/>
    </xf>
    <xf numFmtId="0" fontId="1" fillId="0" borderId="48" xfId="0" applyNumberFormat="1" applyFont="1" applyFill="1" applyBorder="1" applyAlignment="1" applyProtection="1">
      <alignment vertical="center"/>
      <protection/>
    </xf>
    <xf numFmtId="49" fontId="11" fillId="0" borderId="49" xfId="0" applyNumberFormat="1" applyFont="1" applyFill="1" applyBorder="1" applyAlignment="1" applyProtection="1">
      <alignment horizontal="center" vertical="center"/>
      <protection/>
    </xf>
    <xf numFmtId="0" fontId="11" fillId="0" borderId="49" xfId="0" applyNumberFormat="1" applyFont="1" applyFill="1" applyBorder="1" applyAlignment="1" applyProtection="1">
      <alignment horizontal="center" vertical="center"/>
      <protection/>
    </xf>
    <xf numFmtId="49" fontId="15" fillId="0" borderId="50" xfId="0" applyNumberFormat="1" applyFont="1" applyFill="1" applyBorder="1" applyAlignment="1" applyProtection="1">
      <alignment vertical="center"/>
      <protection/>
    </xf>
    <xf numFmtId="0" fontId="15" fillId="0" borderId="38" xfId="0" applyNumberFormat="1" applyFont="1" applyFill="1" applyBorder="1" applyAlignment="1" applyProtection="1">
      <alignment vertical="center"/>
      <protection/>
    </xf>
    <xf numFmtId="49" fontId="14" fillId="0" borderId="50" xfId="0" applyNumberFormat="1" applyFont="1" applyFill="1" applyBorder="1" applyAlignment="1" applyProtection="1">
      <alignment vertical="center"/>
      <protection/>
    </xf>
    <xf numFmtId="0" fontId="14" fillId="0" borderId="38" xfId="0" applyNumberFormat="1" applyFont="1" applyFill="1" applyBorder="1" applyAlignment="1" applyProtection="1">
      <alignment vertical="center"/>
      <protection/>
    </xf>
    <xf numFmtId="49" fontId="13" fillId="0" borderId="50" xfId="0" applyNumberFormat="1" applyFont="1" applyFill="1" applyBorder="1" applyAlignment="1" applyProtection="1">
      <alignment vertical="center"/>
      <protection/>
    </xf>
    <xf numFmtId="0" fontId="13" fillId="0" borderId="38" xfId="0" applyNumberFormat="1" applyFont="1" applyFill="1" applyBorder="1" applyAlignment="1" applyProtection="1">
      <alignment vertical="center"/>
      <protection/>
    </xf>
    <xf numFmtId="49" fontId="13" fillId="35" borderId="50" xfId="0" applyNumberFormat="1" applyFont="1" applyFill="1" applyBorder="1" applyAlignment="1" applyProtection="1">
      <alignment vertical="center"/>
      <protection/>
    </xf>
    <xf numFmtId="0" fontId="13" fillId="35" borderId="49" xfId="0" applyNumberFormat="1" applyFont="1" applyFill="1" applyBorder="1" applyAlignment="1" applyProtection="1">
      <alignment vertical="center"/>
      <protection/>
    </xf>
    <xf numFmtId="49" fontId="14" fillId="0" borderId="51" xfId="0" applyNumberFormat="1" applyFont="1" applyFill="1" applyBorder="1" applyAlignment="1" applyProtection="1">
      <alignment vertical="center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0" fontId="14" fillId="0" borderId="52" xfId="0" applyNumberFormat="1" applyFont="1" applyFill="1" applyBorder="1" applyAlignment="1" applyProtection="1">
      <alignment vertical="center"/>
      <protection/>
    </xf>
    <xf numFmtId="49" fontId="14" fillId="0" borderId="28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53" xfId="0" applyNumberFormat="1" applyFont="1" applyFill="1" applyBorder="1" applyAlignment="1" applyProtection="1">
      <alignment vertical="center"/>
      <protection/>
    </xf>
    <xf numFmtId="49" fontId="14" fillId="0" borderId="54" xfId="0" applyNumberFormat="1" applyFont="1" applyFill="1" applyBorder="1" applyAlignment="1" applyProtection="1">
      <alignment vertical="center"/>
      <protection/>
    </xf>
    <xf numFmtId="0" fontId="14" fillId="0" borderId="16" xfId="0" applyNumberFormat="1" applyFont="1" applyFill="1" applyBorder="1" applyAlignment="1" applyProtection="1">
      <alignment vertical="center"/>
      <protection/>
    </xf>
    <xf numFmtId="0" fontId="14" fillId="0" borderId="55" xfId="0" applyNumberFormat="1" applyFont="1" applyFill="1" applyBorder="1" applyAlignment="1" applyProtection="1">
      <alignment vertical="center"/>
      <protection/>
    </xf>
    <xf numFmtId="49" fontId="13" fillId="0" borderId="16" xfId="0" applyNumberFormat="1" applyFont="1" applyFill="1" applyBorder="1" applyAlignment="1" applyProtection="1">
      <alignment vertical="center"/>
      <protection/>
    </xf>
    <xf numFmtId="0" fontId="13" fillId="0" borderId="16" xfId="0" applyNumberFormat="1" applyFont="1" applyFill="1" applyBorder="1" applyAlignment="1" applyProtection="1">
      <alignment vertical="center"/>
      <protection/>
    </xf>
    <xf numFmtId="49" fontId="3" fillId="0" borderId="45" xfId="0" applyNumberFormat="1" applyFont="1" applyFill="1" applyBorder="1" applyAlignment="1" applyProtection="1">
      <alignment vertical="center"/>
      <protection/>
    </xf>
    <xf numFmtId="0" fontId="3" fillId="0" borderId="46" xfId="0" applyNumberFormat="1" applyFont="1" applyFill="1" applyBorder="1" applyAlignment="1" applyProtection="1">
      <alignment vertical="center"/>
      <protection/>
    </xf>
    <xf numFmtId="0" fontId="3" fillId="0" borderId="47" xfId="0" applyNumberFormat="1" applyFont="1" applyFill="1" applyBorder="1" applyAlignment="1" applyProtection="1">
      <alignment vertical="center"/>
      <protection/>
    </xf>
    <xf numFmtId="49" fontId="1" fillId="0" borderId="50" xfId="0" applyNumberFormat="1" applyFont="1" applyFill="1" applyBorder="1" applyAlignment="1" applyProtection="1">
      <alignment vertical="center"/>
      <protection/>
    </xf>
    <xf numFmtId="0" fontId="1" fillId="0" borderId="49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9" fontId="1" fillId="0" borderId="56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57" xfId="0" applyNumberFormat="1" applyFont="1" applyFill="1" applyBorder="1" applyAlignment="1" applyProtection="1">
      <alignment vertical="center"/>
      <protection/>
    </xf>
    <xf numFmtId="49" fontId="3" fillId="0" borderId="58" xfId="0" applyNumberFormat="1" applyFont="1" applyFill="1" applyBorder="1" applyAlignment="1" applyProtection="1">
      <alignment vertical="center"/>
      <protection/>
    </xf>
    <xf numFmtId="0" fontId="3" fillId="0" borderId="39" xfId="0" applyNumberFormat="1" applyFont="1" applyFill="1" applyBorder="1" applyAlignment="1" applyProtection="1">
      <alignment vertical="center"/>
      <protection/>
    </xf>
    <xf numFmtId="0" fontId="3" fillId="0" borderId="59" xfId="0" applyNumberFormat="1" applyFont="1" applyFill="1" applyBorder="1" applyAlignment="1" applyProtection="1">
      <alignment vertical="center"/>
      <protection/>
    </xf>
    <xf numFmtId="49" fontId="13" fillId="0" borderId="58" xfId="0" applyNumberFormat="1" applyFont="1" applyFill="1" applyBorder="1" applyAlignment="1" applyProtection="1">
      <alignment vertical="center"/>
      <protection/>
    </xf>
    <xf numFmtId="0" fontId="13" fillId="0" borderId="39" xfId="0" applyNumberFormat="1" applyFont="1" applyFill="1" applyBorder="1" applyAlignment="1" applyProtection="1">
      <alignment vertical="center"/>
      <protection/>
    </xf>
    <xf numFmtId="0" fontId="13" fillId="0" borderId="59" xfId="0" applyNumberFormat="1" applyFont="1" applyFill="1" applyBorder="1" applyAlignment="1" applyProtection="1">
      <alignment vertical="center"/>
      <protection/>
    </xf>
    <xf numFmtId="4" fontId="13" fillId="0" borderId="58" xfId="0" applyNumberFormat="1" applyFont="1" applyFill="1" applyBorder="1" applyAlignment="1" applyProtection="1">
      <alignment horizontal="right" vertical="center"/>
      <protection/>
    </xf>
    <xf numFmtId="0" fontId="13" fillId="0" borderId="39" xfId="0" applyNumberFormat="1" applyFont="1" applyFill="1" applyBorder="1" applyAlignment="1" applyProtection="1">
      <alignment horizontal="right" vertical="center"/>
      <protection/>
    </xf>
    <xf numFmtId="0" fontId="13" fillId="0" borderId="59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19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D13" sqref="D13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78.42187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4" ht="12.75">
      <c r="A2" s="81" t="s">
        <v>1</v>
      </c>
      <c r="B2" s="82"/>
      <c r="C2" s="82"/>
      <c r="D2" s="85" t="s">
        <v>172</v>
      </c>
      <c r="E2" s="87" t="s">
        <v>282</v>
      </c>
      <c r="F2" s="82"/>
      <c r="G2" s="88" t="s">
        <v>6</v>
      </c>
      <c r="H2" s="89"/>
      <c r="I2" s="91" t="s">
        <v>306</v>
      </c>
      <c r="J2" s="91" t="s">
        <v>311</v>
      </c>
      <c r="K2" s="82"/>
      <c r="L2" s="82"/>
      <c r="M2" s="92"/>
      <c r="N2" s="1"/>
    </row>
    <row r="3" spans="1:14" ht="12.75">
      <c r="A3" s="83"/>
      <c r="B3" s="84"/>
      <c r="C3" s="84"/>
      <c r="D3" s="86"/>
      <c r="E3" s="84"/>
      <c r="F3" s="84"/>
      <c r="G3" s="90"/>
      <c r="H3" s="90"/>
      <c r="I3" s="84"/>
      <c r="J3" s="84"/>
      <c r="K3" s="84"/>
      <c r="L3" s="84"/>
      <c r="M3" s="93"/>
      <c r="N3" s="1"/>
    </row>
    <row r="4" spans="1:14" ht="12.75">
      <c r="A4" s="94" t="s">
        <v>2</v>
      </c>
      <c r="B4" s="84"/>
      <c r="C4" s="84"/>
      <c r="D4" s="95" t="s">
        <v>173</v>
      </c>
      <c r="E4" s="96" t="s">
        <v>283</v>
      </c>
      <c r="F4" s="84"/>
      <c r="G4" s="97" t="s">
        <v>6</v>
      </c>
      <c r="H4" s="90"/>
      <c r="I4" s="95" t="s">
        <v>307</v>
      </c>
      <c r="J4" s="95" t="s">
        <v>312</v>
      </c>
      <c r="K4" s="84"/>
      <c r="L4" s="84"/>
      <c r="M4" s="93"/>
      <c r="N4" s="1"/>
    </row>
    <row r="5" spans="1:14" ht="12.75">
      <c r="A5" s="83"/>
      <c r="B5" s="84"/>
      <c r="C5" s="84"/>
      <c r="D5" s="84"/>
      <c r="E5" s="84"/>
      <c r="F5" s="84"/>
      <c r="G5" s="90"/>
      <c r="H5" s="90"/>
      <c r="I5" s="84"/>
      <c r="J5" s="84"/>
      <c r="K5" s="84"/>
      <c r="L5" s="84"/>
      <c r="M5" s="93"/>
      <c r="N5" s="1"/>
    </row>
    <row r="6" spans="1:14" ht="12.75">
      <c r="A6" s="94" t="s">
        <v>3</v>
      </c>
      <c r="B6" s="84"/>
      <c r="C6" s="84"/>
      <c r="D6" s="95" t="s">
        <v>174</v>
      </c>
      <c r="E6" s="96" t="s">
        <v>284</v>
      </c>
      <c r="F6" s="84"/>
      <c r="G6" s="97" t="s">
        <v>6</v>
      </c>
      <c r="H6" s="90"/>
      <c r="I6" s="95" t="s">
        <v>308</v>
      </c>
      <c r="J6" s="98" t="s">
        <v>311</v>
      </c>
      <c r="K6" s="90"/>
      <c r="L6" s="90"/>
      <c r="M6" s="99"/>
      <c r="N6" s="1"/>
    </row>
    <row r="7" spans="1:14" ht="12.75">
      <c r="A7" s="83"/>
      <c r="B7" s="84"/>
      <c r="C7" s="84"/>
      <c r="D7" s="84"/>
      <c r="E7" s="84"/>
      <c r="F7" s="84"/>
      <c r="G7" s="90"/>
      <c r="H7" s="90"/>
      <c r="I7" s="84"/>
      <c r="J7" s="90"/>
      <c r="K7" s="90"/>
      <c r="L7" s="90"/>
      <c r="M7" s="99"/>
      <c r="N7" s="1"/>
    </row>
    <row r="8" spans="1:14" ht="12.75">
      <c r="A8" s="94" t="s">
        <v>4</v>
      </c>
      <c r="B8" s="84"/>
      <c r="C8" s="84"/>
      <c r="D8" s="95">
        <v>8222931</v>
      </c>
      <c r="E8" s="96" t="s">
        <v>285</v>
      </c>
      <c r="F8" s="84"/>
      <c r="G8" s="97" t="s">
        <v>465</v>
      </c>
      <c r="H8" s="90"/>
      <c r="I8" s="95" t="s">
        <v>309</v>
      </c>
      <c r="J8" s="98" t="s">
        <v>312</v>
      </c>
      <c r="K8" s="90"/>
      <c r="L8" s="90"/>
      <c r="M8" s="99"/>
      <c r="N8" s="1"/>
    </row>
    <row r="9" spans="1:14" ht="12.75">
      <c r="A9" s="100"/>
      <c r="B9" s="101"/>
      <c r="C9" s="101"/>
      <c r="D9" s="101"/>
      <c r="E9" s="101"/>
      <c r="F9" s="101"/>
      <c r="G9" s="102"/>
      <c r="H9" s="102"/>
      <c r="I9" s="101"/>
      <c r="J9" s="102"/>
      <c r="K9" s="102"/>
      <c r="L9" s="102"/>
      <c r="M9" s="103"/>
      <c r="N9" s="1"/>
    </row>
    <row r="10" spans="1:14" ht="12.75">
      <c r="A10" s="2" t="s">
        <v>5</v>
      </c>
      <c r="B10" s="12" t="s">
        <v>86</v>
      </c>
      <c r="C10" s="12" t="s">
        <v>87</v>
      </c>
      <c r="D10" s="12" t="s">
        <v>175</v>
      </c>
      <c r="E10" s="12" t="s">
        <v>286</v>
      </c>
      <c r="F10" s="18" t="s">
        <v>300</v>
      </c>
      <c r="G10" s="22" t="s">
        <v>301</v>
      </c>
      <c r="H10" s="107" t="s">
        <v>303</v>
      </c>
      <c r="I10" s="108"/>
      <c r="J10" s="109"/>
      <c r="K10" s="107" t="s">
        <v>314</v>
      </c>
      <c r="L10" s="109"/>
      <c r="M10" s="36" t="s">
        <v>315</v>
      </c>
      <c r="N10" s="41"/>
    </row>
    <row r="11" spans="1:24" ht="12.75">
      <c r="A11" s="3" t="s">
        <v>6</v>
      </c>
      <c r="B11" s="13" t="s">
        <v>6</v>
      </c>
      <c r="C11" s="13" t="s">
        <v>6</v>
      </c>
      <c r="D11" s="17" t="s">
        <v>176</v>
      </c>
      <c r="E11" s="13" t="s">
        <v>6</v>
      </c>
      <c r="F11" s="13" t="s">
        <v>6</v>
      </c>
      <c r="G11" s="23" t="s">
        <v>302</v>
      </c>
      <c r="H11" s="29" t="s">
        <v>304</v>
      </c>
      <c r="I11" s="30" t="s">
        <v>310</v>
      </c>
      <c r="J11" s="31" t="s">
        <v>313</v>
      </c>
      <c r="K11" s="29" t="s">
        <v>301</v>
      </c>
      <c r="L11" s="31" t="s">
        <v>313</v>
      </c>
      <c r="M11" s="37" t="s">
        <v>316</v>
      </c>
      <c r="N11" s="41"/>
      <c r="P11" s="33" t="s">
        <v>318</v>
      </c>
      <c r="Q11" s="33" t="s">
        <v>319</v>
      </c>
      <c r="R11" s="33" t="s">
        <v>320</v>
      </c>
      <c r="S11" s="33" t="s">
        <v>321</v>
      </c>
      <c r="T11" s="33" t="s">
        <v>322</v>
      </c>
      <c r="U11" s="33" t="s">
        <v>323</v>
      </c>
      <c r="V11" s="33" t="s">
        <v>324</v>
      </c>
      <c r="W11" s="33" t="s">
        <v>325</v>
      </c>
      <c r="X11" s="33" t="s">
        <v>326</v>
      </c>
    </row>
    <row r="12" spans="1:37" ht="12.75">
      <c r="A12" s="4"/>
      <c r="B12" s="14"/>
      <c r="C12" s="14" t="s">
        <v>17</v>
      </c>
      <c r="D12" s="14" t="s">
        <v>177</v>
      </c>
      <c r="E12" s="4" t="s">
        <v>6</v>
      </c>
      <c r="F12" s="4" t="s">
        <v>6</v>
      </c>
      <c r="G12" s="24" t="s">
        <v>6</v>
      </c>
      <c r="H12" s="44">
        <f>SUM(H13:H18)</f>
        <v>0</v>
      </c>
      <c r="I12" s="44">
        <f>SUM(I13:I18)</f>
        <v>0</v>
      </c>
      <c r="J12" s="44">
        <f>H12+I12</f>
        <v>0</v>
      </c>
      <c r="K12" s="32"/>
      <c r="L12" s="44">
        <f>SUM(L13:L18)</f>
        <v>0.0006000000000000001</v>
      </c>
      <c r="M12" s="32"/>
      <c r="Y12" s="33"/>
      <c r="AI12" s="45">
        <f>SUM(Z13:Z18)</f>
        <v>0</v>
      </c>
      <c r="AJ12" s="45">
        <f>SUM(AA13:AA18)</f>
        <v>0</v>
      </c>
      <c r="AK12" s="45">
        <f>SUM(AB13:AB18)</f>
        <v>0</v>
      </c>
    </row>
    <row r="13" spans="1:48" ht="12.75">
      <c r="A13" s="5" t="s">
        <v>7</v>
      </c>
      <c r="B13" s="5"/>
      <c r="C13" s="5" t="s">
        <v>88</v>
      </c>
      <c r="D13" s="5" t="s">
        <v>178</v>
      </c>
      <c r="E13" s="5" t="s">
        <v>287</v>
      </c>
      <c r="F13" s="19">
        <v>2121</v>
      </c>
      <c r="G13" s="25">
        <v>0</v>
      </c>
      <c r="H13" s="19">
        <f>F13*AE13</f>
        <v>0</v>
      </c>
      <c r="I13" s="19">
        <f>J13-H13</f>
        <v>0</v>
      </c>
      <c r="J13" s="19">
        <f>F13*G13</f>
        <v>0</v>
      </c>
      <c r="K13" s="19">
        <v>0</v>
      </c>
      <c r="L13" s="19">
        <f>F13*K13</f>
        <v>0</v>
      </c>
      <c r="M13" s="38"/>
      <c r="P13" s="42">
        <f>IF(AG13="5",J13,0)</f>
        <v>0</v>
      </c>
      <c r="R13" s="42">
        <f>IF(AG13="1",H13,0)</f>
        <v>0</v>
      </c>
      <c r="S13" s="42">
        <f>IF(AG13="1",I13,0)</f>
        <v>0</v>
      </c>
      <c r="T13" s="42">
        <f>IF(AG13="7",H13,0)</f>
        <v>0</v>
      </c>
      <c r="U13" s="42">
        <f>IF(AG13="7",I13,0)</f>
        <v>0</v>
      </c>
      <c r="V13" s="42">
        <f>IF(AG13="2",H13,0)</f>
        <v>0</v>
      </c>
      <c r="W13" s="42">
        <f>IF(AG13="2",I13,0)</f>
        <v>0</v>
      </c>
      <c r="X13" s="42">
        <f>IF(AG13="0",J13,0)</f>
        <v>0</v>
      </c>
      <c r="Y13" s="33"/>
      <c r="Z13" s="19">
        <f>IF(AD13=0,J13,0)</f>
        <v>0</v>
      </c>
      <c r="AA13" s="19">
        <f>IF(AD13=15,J13,0)</f>
        <v>0</v>
      </c>
      <c r="AB13" s="19">
        <f>IF(AD13=21,J13,0)</f>
        <v>0</v>
      </c>
      <c r="AD13" s="42">
        <v>21</v>
      </c>
      <c r="AE13" s="42">
        <f>G13*0</f>
        <v>0</v>
      </c>
      <c r="AF13" s="42">
        <f>G13*(1-0)</f>
        <v>0</v>
      </c>
      <c r="AG13" s="38" t="s">
        <v>7</v>
      </c>
      <c r="AM13" s="42">
        <f>F13*AE13</f>
        <v>0</v>
      </c>
      <c r="AN13" s="42">
        <f>F13*AF13</f>
        <v>0</v>
      </c>
      <c r="AO13" s="43" t="s">
        <v>328</v>
      </c>
      <c r="AP13" s="43" t="s">
        <v>342</v>
      </c>
      <c r="AQ13" s="33" t="s">
        <v>348</v>
      </c>
      <c r="AR13" s="33" t="s">
        <v>349</v>
      </c>
      <c r="AS13" s="42">
        <f>AM13+AN13</f>
        <v>0</v>
      </c>
      <c r="AT13" s="42">
        <f>G13/(100-AU13)*100</f>
        <v>0</v>
      </c>
      <c r="AU13" s="42">
        <v>0</v>
      </c>
      <c r="AV13" s="42">
        <f>L13</f>
        <v>0</v>
      </c>
    </row>
    <row r="14" spans="1:48" ht="12.75">
      <c r="A14" s="5" t="s">
        <v>8</v>
      </c>
      <c r="B14" s="5"/>
      <c r="C14" s="5" t="s">
        <v>89</v>
      </c>
      <c r="D14" s="5" t="s">
        <v>179</v>
      </c>
      <c r="E14" s="5" t="s">
        <v>288</v>
      </c>
      <c r="F14" s="19">
        <v>11</v>
      </c>
      <c r="G14" s="25">
        <v>0</v>
      </c>
      <c r="H14" s="19">
        <f>F14*AE14</f>
        <v>0</v>
      </c>
      <c r="I14" s="19">
        <f>J14-H14</f>
        <v>0</v>
      </c>
      <c r="J14" s="19">
        <f>F14*G14</f>
        <v>0</v>
      </c>
      <c r="K14" s="19">
        <v>0</v>
      </c>
      <c r="L14" s="19">
        <f>F14*K14</f>
        <v>0</v>
      </c>
      <c r="M14" s="38" t="s">
        <v>317</v>
      </c>
      <c r="P14" s="42">
        <f>IF(AG14="5",J14,0)</f>
        <v>0</v>
      </c>
      <c r="R14" s="42">
        <f>IF(AG14="1",H14,0)</f>
        <v>0</v>
      </c>
      <c r="S14" s="42">
        <f>IF(AG14="1",I14,0)</f>
        <v>0</v>
      </c>
      <c r="T14" s="42">
        <f>IF(AG14="7",H14,0)</f>
        <v>0</v>
      </c>
      <c r="U14" s="42">
        <f>IF(AG14="7",I14,0)</f>
        <v>0</v>
      </c>
      <c r="V14" s="42">
        <f>IF(AG14="2",H14,0)</f>
        <v>0</v>
      </c>
      <c r="W14" s="42">
        <f>IF(AG14="2",I14,0)</f>
        <v>0</v>
      </c>
      <c r="X14" s="42">
        <f>IF(AG14="0",J14,0)</f>
        <v>0</v>
      </c>
      <c r="Y14" s="33"/>
      <c r="Z14" s="19">
        <f>IF(AD14=0,J14,0)</f>
        <v>0</v>
      </c>
      <c r="AA14" s="19">
        <f>IF(AD14=15,J14,0)</f>
        <v>0</v>
      </c>
      <c r="AB14" s="19">
        <f>IF(AD14=21,J14,0)</f>
        <v>0</v>
      </c>
      <c r="AD14" s="42">
        <v>21</v>
      </c>
      <c r="AE14" s="42">
        <f>G14*0</f>
        <v>0</v>
      </c>
      <c r="AF14" s="42">
        <f>G14*(1-0)</f>
        <v>0</v>
      </c>
      <c r="AG14" s="38" t="s">
        <v>7</v>
      </c>
      <c r="AM14" s="42">
        <f>F14*AE14</f>
        <v>0</v>
      </c>
      <c r="AN14" s="42">
        <f>F14*AF14</f>
        <v>0</v>
      </c>
      <c r="AO14" s="43" t="s">
        <v>328</v>
      </c>
      <c r="AP14" s="43" t="s">
        <v>342</v>
      </c>
      <c r="AQ14" s="33" t="s">
        <v>348</v>
      </c>
      <c r="AR14" s="33" t="s">
        <v>349</v>
      </c>
      <c r="AS14" s="42">
        <f>AM14+AN14</f>
        <v>0</v>
      </c>
      <c r="AT14" s="42">
        <f>G14/(100-AU14)*100</f>
        <v>0</v>
      </c>
      <c r="AU14" s="42">
        <v>0</v>
      </c>
      <c r="AV14" s="42">
        <f>L14</f>
        <v>0</v>
      </c>
    </row>
    <row r="15" spans="3:13" ht="12.75">
      <c r="C15" s="16" t="s">
        <v>90</v>
      </c>
      <c r="D15" s="104" t="s">
        <v>180</v>
      </c>
      <c r="E15" s="105"/>
      <c r="F15" s="105"/>
      <c r="G15" s="106"/>
      <c r="H15" s="105"/>
      <c r="I15" s="105"/>
      <c r="J15" s="105"/>
      <c r="K15" s="105"/>
      <c r="L15" s="105"/>
      <c r="M15" s="105"/>
    </row>
    <row r="16" spans="1:48" ht="12.75">
      <c r="A16" s="5" t="s">
        <v>9</v>
      </c>
      <c r="B16" s="5"/>
      <c r="C16" s="5" t="s">
        <v>91</v>
      </c>
      <c r="D16" s="5" t="s">
        <v>181</v>
      </c>
      <c r="E16" s="5" t="s">
        <v>288</v>
      </c>
      <c r="F16" s="19">
        <v>12</v>
      </c>
      <c r="G16" s="25">
        <v>0</v>
      </c>
      <c r="H16" s="19">
        <f>F16*AE16</f>
        <v>0</v>
      </c>
      <c r="I16" s="19">
        <f>J16-H16</f>
        <v>0</v>
      </c>
      <c r="J16" s="19">
        <f>F16*G16</f>
        <v>0</v>
      </c>
      <c r="K16" s="19">
        <v>5E-05</v>
      </c>
      <c r="L16" s="19">
        <f>F16*K16</f>
        <v>0.0006000000000000001</v>
      </c>
      <c r="M16" s="38" t="s">
        <v>317</v>
      </c>
      <c r="P16" s="42">
        <f>IF(AG16="5",J16,0)</f>
        <v>0</v>
      </c>
      <c r="R16" s="42">
        <f>IF(AG16="1",H16,0)</f>
        <v>0</v>
      </c>
      <c r="S16" s="42">
        <f>IF(AG16="1",I16,0)</f>
        <v>0</v>
      </c>
      <c r="T16" s="42">
        <f>IF(AG16="7",H16,0)</f>
        <v>0</v>
      </c>
      <c r="U16" s="42">
        <f>IF(AG16="7",I16,0)</f>
        <v>0</v>
      </c>
      <c r="V16" s="42">
        <f>IF(AG16="2",H16,0)</f>
        <v>0</v>
      </c>
      <c r="W16" s="42">
        <f>IF(AG16="2",I16,0)</f>
        <v>0</v>
      </c>
      <c r="X16" s="42">
        <f>IF(AG16="0",J16,0)</f>
        <v>0</v>
      </c>
      <c r="Y16" s="33"/>
      <c r="Z16" s="19">
        <f>IF(AD16=0,J16,0)</f>
        <v>0</v>
      </c>
      <c r="AA16" s="19">
        <f>IF(AD16=15,J16,0)</f>
        <v>0</v>
      </c>
      <c r="AB16" s="19">
        <f>IF(AD16=21,J16,0)</f>
        <v>0</v>
      </c>
      <c r="AD16" s="42">
        <v>21</v>
      </c>
      <c r="AE16" s="42">
        <f>G16*0.00821829075745921</f>
        <v>0</v>
      </c>
      <c r="AF16" s="42">
        <f>G16*(1-0.00821829075745921)</f>
        <v>0</v>
      </c>
      <c r="AG16" s="38" t="s">
        <v>7</v>
      </c>
      <c r="AM16" s="42">
        <f>F16*AE16</f>
        <v>0</v>
      </c>
      <c r="AN16" s="42">
        <f>F16*AF16</f>
        <v>0</v>
      </c>
      <c r="AO16" s="43" t="s">
        <v>328</v>
      </c>
      <c r="AP16" s="43" t="s">
        <v>342</v>
      </c>
      <c r="AQ16" s="33" t="s">
        <v>348</v>
      </c>
      <c r="AR16" s="33" t="s">
        <v>349</v>
      </c>
      <c r="AS16" s="42">
        <f>AM16+AN16</f>
        <v>0</v>
      </c>
      <c r="AT16" s="42">
        <f>G16/(100-AU16)*100</f>
        <v>0</v>
      </c>
      <c r="AU16" s="42">
        <v>0</v>
      </c>
      <c r="AV16" s="42">
        <f>L16</f>
        <v>0.0006000000000000001</v>
      </c>
    </row>
    <row r="17" spans="3:13" ht="25.5" customHeight="1">
      <c r="C17" s="16" t="s">
        <v>90</v>
      </c>
      <c r="D17" s="104" t="s">
        <v>182</v>
      </c>
      <c r="E17" s="105"/>
      <c r="F17" s="105"/>
      <c r="G17" s="106"/>
      <c r="H17" s="105"/>
      <c r="I17" s="105"/>
      <c r="J17" s="105"/>
      <c r="K17" s="105"/>
      <c r="L17" s="105"/>
      <c r="M17" s="105"/>
    </row>
    <row r="18" spans="1:48" ht="12.75">
      <c r="A18" s="5" t="s">
        <v>10</v>
      </c>
      <c r="B18" s="5"/>
      <c r="C18" s="5" t="s">
        <v>92</v>
      </c>
      <c r="D18" s="5" t="s">
        <v>183</v>
      </c>
      <c r="E18" s="5" t="s">
        <v>289</v>
      </c>
      <c r="F18" s="19">
        <v>10</v>
      </c>
      <c r="G18" s="25">
        <v>0</v>
      </c>
      <c r="H18" s="19">
        <f>F18*AE18</f>
        <v>0</v>
      </c>
      <c r="I18" s="19">
        <f>J18-H18</f>
        <v>0</v>
      </c>
      <c r="J18" s="19">
        <f>F18*G18</f>
        <v>0</v>
      </c>
      <c r="K18" s="19">
        <v>0</v>
      </c>
      <c r="L18" s="19">
        <f>F18*K18</f>
        <v>0</v>
      </c>
      <c r="M18" s="38" t="s">
        <v>317</v>
      </c>
      <c r="P18" s="42">
        <f>IF(AG18="5",J18,0)</f>
        <v>0</v>
      </c>
      <c r="R18" s="42">
        <f>IF(AG18="1",H18,0)</f>
        <v>0</v>
      </c>
      <c r="S18" s="42">
        <f>IF(AG18="1",I18,0)</f>
        <v>0</v>
      </c>
      <c r="T18" s="42">
        <f>IF(AG18="7",H18,0)</f>
        <v>0</v>
      </c>
      <c r="U18" s="42">
        <f>IF(AG18="7",I18,0)</f>
        <v>0</v>
      </c>
      <c r="V18" s="42">
        <f>IF(AG18="2",H18,0)</f>
        <v>0</v>
      </c>
      <c r="W18" s="42">
        <f>IF(AG18="2",I18,0)</f>
        <v>0</v>
      </c>
      <c r="X18" s="42">
        <f>IF(AG18="0",J18,0)</f>
        <v>0</v>
      </c>
      <c r="Y18" s="33"/>
      <c r="Z18" s="19">
        <f>IF(AD18=0,J18,0)</f>
        <v>0</v>
      </c>
      <c r="AA18" s="19">
        <f>IF(AD18=15,J18,0)</f>
        <v>0</v>
      </c>
      <c r="AB18" s="19">
        <f>IF(AD18=21,J18,0)</f>
        <v>0</v>
      </c>
      <c r="AD18" s="42">
        <v>21</v>
      </c>
      <c r="AE18" s="42">
        <f>G18*0</f>
        <v>0</v>
      </c>
      <c r="AF18" s="42">
        <f>G18*(1-0)</f>
        <v>0</v>
      </c>
      <c r="AG18" s="38" t="s">
        <v>7</v>
      </c>
      <c r="AM18" s="42">
        <f>F18*AE18</f>
        <v>0</v>
      </c>
      <c r="AN18" s="42">
        <f>F18*AF18</f>
        <v>0</v>
      </c>
      <c r="AO18" s="43" t="s">
        <v>328</v>
      </c>
      <c r="AP18" s="43" t="s">
        <v>342</v>
      </c>
      <c r="AQ18" s="33" t="s">
        <v>348</v>
      </c>
      <c r="AR18" s="33" t="s">
        <v>349</v>
      </c>
      <c r="AS18" s="42">
        <f>AM18+AN18</f>
        <v>0</v>
      </c>
      <c r="AT18" s="42">
        <f>G18/(100-AU18)*100</f>
        <v>0</v>
      </c>
      <c r="AU18" s="42">
        <v>0</v>
      </c>
      <c r="AV18" s="42">
        <f>L18</f>
        <v>0</v>
      </c>
    </row>
    <row r="19" spans="1:37" ht="12.75">
      <c r="A19" s="6"/>
      <c r="B19" s="15"/>
      <c r="C19" s="15" t="s">
        <v>18</v>
      </c>
      <c r="D19" s="15" t="s">
        <v>184</v>
      </c>
      <c r="E19" s="6" t="s">
        <v>6</v>
      </c>
      <c r="F19" s="6" t="s">
        <v>6</v>
      </c>
      <c r="G19" s="26" t="s">
        <v>6</v>
      </c>
      <c r="H19" s="45">
        <f>SUM(H20:H21)</f>
        <v>0</v>
      </c>
      <c r="I19" s="45">
        <f>SUM(I20:I21)</f>
        <v>0</v>
      </c>
      <c r="J19" s="45">
        <f>H19+I19</f>
        <v>0</v>
      </c>
      <c r="K19" s="33"/>
      <c r="L19" s="45">
        <f>SUM(L20:L21)</f>
        <v>0</v>
      </c>
      <c r="M19" s="33"/>
      <c r="Y19" s="33"/>
      <c r="AI19" s="45">
        <f>SUM(Z20:Z21)</f>
        <v>0</v>
      </c>
      <c r="AJ19" s="45">
        <f>SUM(AA20:AA21)</f>
        <v>0</v>
      </c>
      <c r="AK19" s="45">
        <f>SUM(AB20:AB21)</f>
        <v>0</v>
      </c>
    </row>
    <row r="20" spans="1:48" ht="12.75">
      <c r="A20" s="5" t="s">
        <v>11</v>
      </c>
      <c r="B20" s="5"/>
      <c r="C20" s="5" t="s">
        <v>93</v>
      </c>
      <c r="D20" s="5" t="s">
        <v>185</v>
      </c>
      <c r="E20" s="5" t="s">
        <v>290</v>
      </c>
      <c r="F20" s="19">
        <v>142.0868</v>
      </c>
      <c r="G20" s="25">
        <v>0</v>
      </c>
      <c r="H20" s="19">
        <f>F20*AE20</f>
        <v>0</v>
      </c>
      <c r="I20" s="19">
        <f>J20-H20</f>
        <v>0</v>
      </c>
      <c r="J20" s="19">
        <f>F20*G20</f>
        <v>0</v>
      </c>
      <c r="K20" s="19">
        <v>0</v>
      </c>
      <c r="L20" s="19">
        <f>F20*K20</f>
        <v>0</v>
      </c>
      <c r="M20" s="38" t="s">
        <v>317</v>
      </c>
      <c r="P20" s="42">
        <f>IF(AG20="5",J20,0)</f>
        <v>0</v>
      </c>
      <c r="R20" s="42">
        <f>IF(AG20="1",H20,0)</f>
        <v>0</v>
      </c>
      <c r="S20" s="42">
        <f>IF(AG20="1",I20,0)</f>
        <v>0</v>
      </c>
      <c r="T20" s="42">
        <f>IF(AG20="7",H20,0)</f>
        <v>0</v>
      </c>
      <c r="U20" s="42">
        <f>IF(AG20="7",I20,0)</f>
        <v>0</v>
      </c>
      <c r="V20" s="42">
        <f>IF(AG20="2",H20,0)</f>
        <v>0</v>
      </c>
      <c r="W20" s="42">
        <f>IF(AG20="2",I20,0)</f>
        <v>0</v>
      </c>
      <c r="X20" s="42">
        <f>IF(AG20="0",J20,0)</f>
        <v>0</v>
      </c>
      <c r="Y20" s="33"/>
      <c r="Z20" s="19">
        <f>IF(AD20=0,J20,0)</f>
        <v>0</v>
      </c>
      <c r="AA20" s="19">
        <f>IF(AD20=15,J20,0)</f>
        <v>0</v>
      </c>
      <c r="AB20" s="19">
        <f>IF(AD20=21,J20,0)</f>
        <v>0</v>
      </c>
      <c r="AD20" s="42">
        <v>21</v>
      </c>
      <c r="AE20" s="42">
        <f>G20*0</f>
        <v>0</v>
      </c>
      <c r="AF20" s="42">
        <f>G20*(1-0)</f>
        <v>0</v>
      </c>
      <c r="AG20" s="38" t="s">
        <v>7</v>
      </c>
      <c r="AM20" s="42">
        <f>F20*AE20</f>
        <v>0</v>
      </c>
      <c r="AN20" s="42">
        <f>F20*AF20</f>
        <v>0</v>
      </c>
      <c r="AO20" s="43" t="s">
        <v>329</v>
      </c>
      <c r="AP20" s="43" t="s">
        <v>342</v>
      </c>
      <c r="AQ20" s="33" t="s">
        <v>348</v>
      </c>
      <c r="AR20" s="33" t="s">
        <v>350</v>
      </c>
      <c r="AS20" s="42">
        <f>AM20+AN20</f>
        <v>0</v>
      </c>
      <c r="AT20" s="42">
        <f>G20/(100-AU20)*100</f>
        <v>0</v>
      </c>
      <c r="AU20" s="42">
        <v>0</v>
      </c>
      <c r="AV20" s="42">
        <f>L20</f>
        <v>0</v>
      </c>
    </row>
    <row r="21" spans="1:48" ht="12.75">
      <c r="A21" s="5" t="s">
        <v>12</v>
      </c>
      <c r="B21" s="5"/>
      <c r="C21" s="5" t="s">
        <v>94</v>
      </c>
      <c r="D21" s="5" t="s">
        <v>186</v>
      </c>
      <c r="E21" s="5" t="s">
        <v>290</v>
      </c>
      <c r="F21" s="19">
        <v>142</v>
      </c>
      <c r="G21" s="25">
        <v>0</v>
      </c>
      <c r="H21" s="19">
        <f>F21*AE21</f>
        <v>0</v>
      </c>
      <c r="I21" s="19">
        <f>J21-H21</f>
        <v>0</v>
      </c>
      <c r="J21" s="19">
        <f>F21*G21</f>
        <v>0</v>
      </c>
      <c r="K21" s="19">
        <v>0</v>
      </c>
      <c r="L21" s="19">
        <f>F21*K21</f>
        <v>0</v>
      </c>
      <c r="M21" s="38" t="s">
        <v>317</v>
      </c>
      <c r="P21" s="42">
        <f>IF(AG21="5",J21,0)</f>
        <v>0</v>
      </c>
      <c r="R21" s="42">
        <f>IF(AG21="1",H21,0)</f>
        <v>0</v>
      </c>
      <c r="S21" s="42">
        <f>IF(AG21="1",I21,0)</f>
        <v>0</v>
      </c>
      <c r="T21" s="42">
        <f>IF(AG21="7",H21,0)</f>
        <v>0</v>
      </c>
      <c r="U21" s="42">
        <f>IF(AG21="7",I21,0)</f>
        <v>0</v>
      </c>
      <c r="V21" s="42">
        <f>IF(AG21="2",H21,0)</f>
        <v>0</v>
      </c>
      <c r="W21" s="42">
        <f>IF(AG21="2",I21,0)</f>
        <v>0</v>
      </c>
      <c r="X21" s="42">
        <f>IF(AG21="0",J21,0)</f>
        <v>0</v>
      </c>
      <c r="Y21" s="33"/>
      <c r="Z21" s="19">
        <f>IF(AD21=0,J21,0)</f>
        <v>0</v>
      </c>
      <c r="AA21" s="19">
        <f>IF(AD21=15,J21,0)</f>
        <v>0</v>
      </c>
      <c r="AB21" s="19">
        <f>IF(AD21=21,J21,0)</f>
        <v>0</v>
      </c>
      <c r="AD21" s="42">
        <v>21</v>
      </c>
      <c r="AE21" s="42">
        <f>G21*0</f>
        <v>0</v>
      </c>
      <c r="AF21" s="42">
        <f>G21*(1-0)</f>
        <v>0</v>
      </c>
      <c r="AG21" s="38" t="s">
        <v>7</v>
      </c>
      <c r="AM21" s="42">
        <f>F21*AE21</f>
        <v>0</v>
      </c>
      <c r="AN21" s="42">
        <f>F21*AF21</f>
        <v>0</v>
      </c>
      <c r="AO21" s="43" t="s">
        <v>329</v>
      </c>
      <c r="AP21" s="43" t="s">
        <v>342</v>
      </c>
      <c r="AQ21" s="33" t="s">
        <v>348</v>
      </c>
      <c r="AR21" s="33" t="s">
        <v>350</v>
      </c>
      <c r="AS21" s="42">
        <f>AM21+AN21</f>
        <v>0</v>
      </c>
      <c r="AT21" s="42">
        <f>G21/(100-AU21)*100</f>
        <v>0</v>
      </c>
      <c r="AU21" s="42">
        <v>0</v>
      </c>
      <c r="AV21" s="42">
        <f>L21</f>
        <v>0</v>
      </c>
    </row>
    <row r="22" spans="3:13" ht="12.75">
      <c r="C22" s="16" t="s">
        <v>90</v>
      </c>
      <c r="D22" s="104" t="s">
        <v>187</v>
      </c>
      <c r="E22" s="105"/>
      <c r="F22" s="105"/>
      <c r="G22" s="106"/>
      <c r="H22" s="105"/>
      <c r="I22" s="105"/>
      <c r="J22" s="105"/>
      <c r="K22" s="105"/>
      <c r="L22" s="105"/>
      <c r="M22" s="105"/>
    </row>
    <row r="23" spans="1:37" ht="12.75">
      <c r="A23" s="6"/>
      <c r="B23" s="15"/>
      <c r="C23" s="15" t="s">
        <v>95</v>
      </c>
      <c r="D23" s="15" t="s">
        <v>188</v>
      </c>
      <c r="E23" s="6" t="s">
        <v>6</v>
      </c>
      <c r="F23" s="6" t="s">
        <v>6</v>
      </c>
      <c r="G23" s="26" t="s">
        <v>6</v>
      </c>
      <c r="H23" s="45">
        <f>SUM(H24:H26)</f>
        <v>0</v>
      </c>
      <c r="I23" s="45">
        <f>SUM(I24:I26)</f>
        <v>0</v>
      </c>
      <c r="J23" s="45">
        <f>H23+I23</f>
        <v>0</v>
      </c>
      <c r="K23" s="33"/>
      <c r="L23" s="45">
        <f>SUM(L24:L26)</f>
        <v>10.35</v>
      </c>
      <c r="M23" s="33"/>
      <c r="Y23" s="33"/>
      <c r="AI23" s="45">
        <f>SUM(Z24:Z26)</f>
        <v>0</v>
      </c>
      <c r="AJ23" s="45">
        <f>SUM(AA24:AA26)</f>
        <v>0</v>
      </c>
      <c r="AK23" s="45">
        <f>SUM(AB24:AB26)</f>
        <v>0</v>
      </c>
    </row>
    <row r="24" spans="1:48" ht="12.75">
      <c r="A24" s="7" t="s">
        <v>13</v>
      </c>
      <c r="B24" s="7"/>
      <c r="C24" s="7" t="s">
        <v>96</v>
      </c>
      <c r="D24" s="7" t="s">
        <v>189</v>
      </c>
      <c r="E24" s="7" t="s">
        <v>290</v>
      </c>
      <c r="F24" s="20">
        <v>4.5</v>
      </c>
      <c r="G24" s="27">
        <v>0</v>
      </c>
      <c r="H24" s="20">
        <f>F24*AE24</f>
        <v>0</v>
      </c>
      <c r="I24" s="20">
        <f>J24-H24</f>
        <v>0</v>
      </c>
      <c r="J24" s="20">
        <f>F24*G24</f>
        <v>0</v>
      </c>
      <c r="K24" s="20">
        <v>2.3</v>
      </c>
      <c r="L24" s="20">
        <f>F24*K24</f>
        <v>10.35</v>
      </c>
      <c r="M24" s="39"/>
      <c r="P24" s="42">
        <f>IF(AG24="5",J24,0)</f>
        <v>0</v>
      </c>
      <c r="R24" s="42">
        <f>IF(AG24="1",H24,0)</f>
        <v>0</v>
      </c>
      <c r="S24" s="42">
        <f>IF(AG24="1",I24,0)</f>
        <v>0</v>
      </c>
      <c r="T24" s="42">
        <f>IF(AG24="7",H24,0)</f>
        <v>0</v>
      </c>
      <c r="U24" s="42">
        <f>IF(AG24="7",I24,0)</f>
        <v>0</v>
      </c>
      <c r="V24" s="42">
        <f>IF(AG24="2",H24,0)</f>
        <v>0</v>
      </c>
      <c r="W24" s="42">
        <f>IF(AG24="2",I24,0)</f>
        <v>0</v>
      </c>
      <c r="X24" s="42">
        <f>IF(AG24="0",J24,0)</f>
        <v>0</v>
      </c>
      <c r="Y24" s="33"/>
      <c r="Z24" s="20">
        <f>IF(AD24=0,J24,0)</f>
        <v>0</v>
      </c>
      <c r="AA24" s="20">
        <f>IF(AD24=15,J24,0)</f>
        <v>0</v>
      </c>
      <c r="AB24" s="20">
        <f>IF(AD24=21,J24,0)</f>
        <v>0</v>
      </c>
      <c r="AD24" s="42">
        <v>21</v>
      </c>
      <c r="AE24" s="42">
        <f>G24*1</f>
        <v>0</v>
      </c>
      <c r="AF24" s="42">
        <f>G24*(1-1)</f>
        <v>0</v>
      </c>
      <c r="AG24" s="39" t="s">
        <v>7</v>
      </c>
      <c r="AM24" s="42">
        <f>F24*AE24</f>
        <v>0</v>
      </c>
      <c r="AN24" s="42">
        <f>F24*AF24</f>
        <v>0</v>
      </c>
      <c r="AO24" s="43" t="s">
        <v>330</v>
      </c>
      <c r="AP24" s="43" t="s">
        <v>342</v>
      </c>
      <c r="AQ24" s="33" t="s">
        <v>348</v>
      </c>
      <c r="AS24" s="42">
        <f>AM24+AN24</f>
        <v>0</v>
      </c>
      <c r="AT24" s="42">
        <f>G24/(100-AU24)*100</f>
        <v>0</v>
      </c>
      <c r="AU24" s="42">
        <v>0</v>
      </c>
      <c r="AV24" s="42">
        <f>L24</f>
        <v>10.35</v>
      </c>
    </row>
    <row r="25" spans="1:48" ht="12.75">
      <c r="A25" s="5" t="s">
        <v>14</v>
      </c>
      <c r="B25" s="5"/>
      <c r="C25" s="5" t="s">
        <v>97</v>
      </c>
      <c r="D25" s="5" t="s">
        <v>190</v>
      </c>
      <c r="E25" s="5" t="s">
        <v>291</v>
      </c>
      <c r="F25" s="19">
        <v>1</v>
      </c>
      <c r="G25" s="25">
        <v>0</v>
      </c>
      <c r="H25" s="19">
        <f>F25*AE25</f>
        <v>0</v>
      </c>
      <c r="I25" s="19">
        <f>J25-H25</f>
        <v>0</v>
      </c>
      <c r="J25" s="19">
        <f>F25*G25</f>
        <v>0</v>
      </c>
      <c r="K25" s="19">
        <v>0</v>
      </c>
      <c r="L25" s="19">
        <f>F25*K25</f>
        <v>0</v>
      </c>
      <c r="M25" s="38"/>
      <c r="P25" s="42">
        <f>IF(AG25="5",J25,0)</f>
        <v>0</v>
      </c>
      <c r="R25" s="42">
        <f>IF(AG25="1",H25,0)</f>
        <v>0</v>
      </c>
      <c r="S25" s="42">
        <f>IF(AG25="1",I25,0)</f>
        <v>0</v>
      </c>
      <c r="T25" s="42">
        <f>IF(AG25="7",H25,0)</f>
        <v>0</v>
      </c>
      <c r="U25" s="42">
        <f>IF(AG25="7",I25,0)</f>
        <v>0</v>
      </c>
      <c r="V25" s="42">
        <f>IF(AG25="2",H25,0)</f>
        <v>0</v>
      </c>
      <c r="W25" s="42">
        <f>IF(AG25="2",I25,0)</f>
        <v>0</v>
      </c>
      <c r="X25" s="42">
        <f>IF(AG25="0",J25,0)</f>
        <v>0</v>
      </c>
      <c r="Y25" s="33"/>
      <c r="Z25" s="19">
        <f>IF(AD25=0,J25,0)</f>
        <v>0</v>
      </c>
      <c r="AA25" s="19">
        <f>IF(AD25=15,J25,0)</f>
        <v>0</v>
      </c>
      <c r="AB25" s="19">
        <f>IF(AD25=21,J25,0)</f>
        <v>0</v>
      </c>
      <c r="AD25" s="42">
        <v>21</v>
      </c>
      <c r="AE25" s="42">
        <f>G25*0.356435643564356</f>
        <v>0</v>
      </c>
      <c r="AF25" s="42">
        <f>G25*(1-0.356435643564356)</f>
        <v>0</v>
      </c>
      <c r="AG25" s="38" t="s">
        <v>7</v>
      </c>
      <c r="AM25" s="42">
        <f>F25*AE25</f>
        <v>0</v>
      </c>
      <c r="AN25" s="42">
        <f>F25*AF25</f>
        <v>0</v>
      </c>
      <c r="AO25" s="43" t="s">
        <v>330</v>
      </c>
      <c r="AP25" s="43" t="s">
        <v>342</v>
      </c>
      <c r="AQ25" s="33" t="s">
        <v>348</v>
      </c>
      <c r="AR25" s="33" t="s">
        <v>351</v>
      </c>
      <c r="AS25" s="42">
        <f>AM25+AN25</f>
        <v>0</v>
      </c>
      <c r="AT25" s="42">
        <f>G25/(100-AU25)*100</f>
        <v>0</v>
      </c>
      <c r="AU25" s="42">
        <v>0</v>
      </c>
      <c r="AV25" s="42">
        <f>L25</f>
        <v>0</v>
      </c>
    </row>
    <row r="26" spans="1:48" ht="12.75">
      <c r="A26" s="5" t="s">
        <v>15</v>
      </c>
      <c r="B26" s="5"/>
      <c r="C26" s="5" t="s">
        <v>98</v>
      </c>
      <c r="D26" s="5" t="s">
        <v>191</v>
      </c>
      <c r="E26" s="5" t="s">
        <v>291</v>
      </c>
      <c r="F26" s="19">
        <v>1</v>
      </c>
      <c r="G26" s="25">
        <v>0</v>
      </c>
      <c r="H26" s="19">
        <f>F26*AE26</f>
        <v>0</v>
      </c>
      <c r="I26" s="19">
        <f>J26-H26</f>
        <v>0</v>
      </c>
      <c r="J26" s="19">
        <f>F26*G26</f>
        <v>0</v>
      </c>
      <c r="K26" s="19">
        <v>0</v>
      </c>
      <c r="L26" s="19">
        <f>F26*K26</f>
        <v>0</v>
      </c>
      <c r="M26" s="38"/>
      <c r="P26" s="42">
        <f>IF(AG26="5",J26,0)</f>
        <v>0</v>
      </c>
      <c r="R26" s="42">
        <f>IF(AG26="1",H26,0)</f>
        <v>0</v>
      </c>
      <c r="S26" s="42">
        <f>IF(AG26="1",I26,0)</f>
        <v>0</v>
      </c>
      <c r="T26" s="42">
        <f>IF(AG26="7",H26,0)</f>
        <v>0</v>
      </c>
      <c r="U26" s="42">
        <f>IF(AG26="7",I26,0)</f>
        <v>0</v>
      </c>
      <c r="V26" s="42">
        <f>IF(AG26="2",H26,0)</f>
        <v>0</v>
      </c>
      <c r="W26" s="42">
        <f>IF(AG26="2",I26,0)</f>
        <v>0</v>
      </c>
      <c r="X26" s="42">
        <f>IF(AG26="0",J26,0)</f>
        <v>0</v>
      </c>
      <c r="Y26" s="33"/>
      <c r="Z26" s="19">
        <f>IF(AD26=0,J26,0)</f>
        <v>0</v>
      </c>
      <c r="AA26" s="19">
        <f>IF(AD26=15,J26,0)</f>
        <v>0</v>
      </c>
      <c r="AB26" s="19">
        <f>IF(AD26=21,J26,0)</f>
        <v>0</v>
      </c>
      <c r="AD26" s="42">
        <v>21</v>
      </c>
      <c r="AE26" s="42">
        <f>G26*0</f>
        <v>0</v>
      </c>
      <c r="AF26" s="42">
        <f>G26*(1-0)</f>
        <v>0</v>
      </c>
      <c r="AG26" s="38" t="s">
        <v>7</v>
      </c>
      <c r="AM26" s="42">
        <f>F26*AE26</f>
        <v>0</v>
      </c>
      <c r="AN26" s="42">
        <f>F26*AF26</f>
        <v>0</v>
      </c>
      <c r="AO26" s="43" t="s">
        <v>330</v>
      </c>
      <c r="AP26" s="43" t="s">
        <v>342</v>
      </c>
      <c r="AQ26" s="33" t="s">
        <v>348</v>
      </c>
      <c r="AR26" s="33" t="s">
        <v>351</v>
      </c>
      <c r="AS26" s="42">
        <f>AM26+AN26</f>
        <v>0</v>
      </c>
      <c r="AT26" s="42">
        <f>G26/(100-AU26)*100</f>
        <v>0</v>
      </c>
      <c r="AU26" s="42">
        <v>0</v>
      </c>
      <c r="AV26" s="42">
        <f>L26</f>
        <v>0</v>
      </c>
    </row>
    <row r="27" spans="1:37" ht="12.75">
      <c r="A27" s="6"/>
      <c r="B27" s="15"/>
      <c r="C27" s="15" t="s">
        <v>19</v>
      </c>
      <c r="D27" s="15" t="s">
        <v>192</v>
      </c>
      <c r="E27" s="6" t="s">
        <v>6</v>
      </c>
      <c r="F27" s="6" t="s">
        <v>6</v>
      </c>
      <c r="G27" s="26" t="s">
        <v>6</v>
      </c>
      <c r="H27" s="45">
        <f>SUM(H28:H30)</f>
        <v>0</v>
      </c>
      <c r="I27" s="45">
        <f>SUM(I28:I30)</f>
        <v>0</v>
      </c>
      <c r="J27" s="45">
        <f>H27+I27</f>
        <v>0</v>
      </c>
      <c r="K27" s="33"/>
      <c r="L27" s="45">
        <f>SUM(L28:L30)</f>
        <v>9.1728</v>
      </c>
      <c r="M27" s="33"/>
      <c r="Y27" s="33"/>
      <c r="AI27" s="45">
        <f>SUM(Z28:Z30)</f>
        <v>0</v>
      </c>
      <c r="AJ27" s="45">
        <f>SUM(AA28:AA30)</f>
        <v>0</v>
      </c>
      <c r="AK27" s="45">
        <f>SUM(AB28:AB30)</f>
        <v>0</v>
      </c>
    </row>
    <row r="28" spans="1:48" ht="12.75">
      <c r="A28" s="5" t="s">
        <v>16</v>
      </c>
      <c r="B28" s="5"/>
      <c r="C28" s="5" t="s">
        <v>99</v>
      </c>
      <c r="D28" s="5" t="s">
        <v>193</v>
      </c>
      <c r="E28" s="5" t="s">
        <v>290</v>
      </c>
      <c r="F28" s="19">
        <v>3.9</v>
      </c>
      <c r="G28" s="25">
        <v>0</v>
      </c>
      <c r="H28" s="19">
        <f>F28*AE28</f>
        <v>0</v>
      </c>
      <c r="I28" s="19">
        <f>J28-H28</f>
        <v>0</v>
      </c>
      <c r="J28" s="19">
        <f>F28*G28</f>
        <v>0</v>
      </c>
      <c r="K28" s="19">
        <v>0</v>
      </c>
      <c r="L28" s="19">
        <f>F28*K28</f>
        <v>0</v>
      </c>
      <c r="M28" s="38" t="s">
        <v>317</v>
      </c>
      <c r="P28" s="42">
        <f>IF(AG28="5",J28,0)</f>
        <v>0</v>
      </c>
      <c r="R28" s="42">
        <f>IF(AG28="1",H28,0)</f>
        <v>0</v>
      </c>
      <c r="S28" s="42">
        <f>IF(AG28="1",I28,0)</f>
        <v>0</v>
      </c>
      <c r="T28" s="42">
        <f>IF(AG28="7",H28,0)</f>
        <v>0</v>
      </c>
      <c r="U28" s="42">
        <f>IF(AG28="7",I28,0)</f>
        <v>0</v>
      </c>
      <c r="V28" s="42">
        <f>IF(AG28="2",H28,0)</f>
        <v>0</v>
      </c>
      <c r="W28" s="42">
        <f>IF(AG28="2",I28,0)</f>
        <v>0</v>
      </c>
      <c r="X28" s="42">
        <f>IF(AG28="0",J28,0)</f>
        <v>0</v>
      </c>
      <c r="Y28" s="33"/>
      <c r="Z28" s="19">
        <f>IF(AD28=0,J28,0)</f>
        <v>0</v>
      </c>
      <c r="AA28" s="19">
        <f>IF(AD28=15,J28,0)</f>
        <v>0</v>
      </c>
      <c r="AB28" s="19">
        <f>IF(AD28=21,J28,0)</f>
        <v>0</v>
      </c>
      <c r="AD28" s="42">
        <v>21</v>
      </c>
      <c r="AE28" s="42">
        <f>G28*0</f>
        <v>0</v>
      </c>
      <c r="AF28" s="42">
        <f>G28*(1-0)</f>
        <v>0</v>
      </c>
      <c r="AG28" s="38" t="s">
        <v>7</v>
      </c>
      <c r="AM28" s="42">
        <f>F28*AE28</f>
        <v>0</v>
      </c>
      <c r="AN28" s="42">
        <f>F28*AF28</f>
        <v>0</v>
      </c>
      <c r="AO28" s="43" t="s">
        <v>331</v>
      </c>
      <c r="AP28" s="43" t="s">
        <v>342</v>
      </c>
      <c r="AQ28" s="33" t="s">
        <v>348</v>
      </c>
      <c r="AR28" s="33" t="s">
        <v>352</v>
      </c>
      <c r="AS28" s="42">
        <f>AM28+AN28</f>
        <v>0</v>
      </c>
      <c r="AT28" s="42">
        <f>G28/(100-AU28)*100</f>
        <v>0</v>
      </c>
      <c r="AU28" s="42">
        <v>0</v>
      </c>
      <c r="AV28" s="42">
        <f>L28</f>
        <v>0</v>
      </c>
    </row>
    <row r="29" spans="3:13" ht="25.5" customHeight="1">
      <c r="C29" s="16" t="s">
        <v>90</v>
      </c>
      <c r="D29" s="104" t="s">
        <v>194</v>
      </c>
      <c r="E29" s="105"/>
      <c r="F29" s="105"/>
      <c r="G29" s="106"/>
      <c r="H29" s="105"/>
      <c r="I29" s="105"/>
      <c r="J29" s="105"/>
      <c r="K29" s="105"/>
      <c r="L29" s="105"/>
      <c r="M29" s="105"/>
    </row>
    <row r="30" spans="1:48" ht="12.75">
      <c r="A30" s="7" t="s">
        <v>17</v>
      </c>
      <c r="B30" s="7"/>
      <c r="C30" s="7" t="s">
        <v>100</v>
      </c>
      <c r="D30" s="7" t="s">
        <v>195</v>
      </c>
      <c r="E30" s="7" t="s">
        <v>290</v>
      </c>
      <c r="F30" s="20">
        <v>4.095</v>
      </c>
      <c r="G30" s="27">
        <v>0</v>
      </c>
      <c r="H30" s="20">
        <f>F30*AE30</f>
        <v>0</v>
      </c>
      <c r="I30" s="20">
        <f>J30-H30</f>
        <v>0</v>
      </c>
      <c r="J30" s="20">
        <f>F30*G30</f>
        <v>0</v>
      </c>
      <c r="K30" s="20">
        <v>2.24</v>
      </c>
      <c r="L30" s="20">
        <f>F30*K30</f>
        <v>9.1728</v>
      </c>
      <c r="M30" s="39" t="s">
        <v>317</v>
      </c>
      <c r="P30" s="42">
        <f>IF(AG30="5",J30,0)</f>
        <v>0</v>
      </c>
      <c r="R30" s="42">
        <f>IF(AG30="1",H30,0)</f>
        <v>0</v>
      </c>
      <c r="S30" s="42">
        <f>IF(AG30="1",I30,0)</f>
        <v>0</v>
      </c>
      <c r="T30" s="42">
        <f>IF(AG30="7",H30,0)</f>
        <v>0</v>
      </c>
      <c r="U30" s="42">
        <f>IF(AG30="7",I30,0)</f>
        <v>0</v>
      </c>
      <c r="V30" s="42">
        <f>IF(AG30="2",H30,0)</f>
        <v>0</v>
      </c>
      <c r="W30" s="42">
        <f>IF(AG30="2",I30,0)</f>
        <v>0</v>
      </c>
      <c r="X30" s="42">
        <f>IF(AG30="0",J30,0)</f>
        <v>0</v>
      </c>
      <c r="Y30" s="33"/>
      <c r="Z30" s="20">
        <f>IF(AD30=0,J30,0)</f>
        <v>0</v>
      </c>
      <c r="AA30" s="20">
        <f>IF(AD30=15,J30,0)</f>
        <v>0</v>
      </c>
      <c r="AB30" s="20">
        <f>IF(AD30=21,J30,0)</f>
        <v>0</v>
      </c>
      <c r="AD30" s="42">
        <v>21</v>
      </c>
      <c r="AE30" s="42">
        <f>G30*1</f>
        <v>0</v>
      </c>
      <c r="AF30" s="42">
        <f>G30*(1-1)</f>
        <v>0</v>
      </c>
      <c r="AG30" s="39" t="s">
        <v>7</v>
      </c>
      <c r="AM30" s="42">
        <f>F30*AE30</f>
        <v>0</v>
      </c>
      <c r="AN30" s="42">
        <f>F30*AF30</f>
        <v>0</v>
      </c>
      <c r="AO30" s="43" t="s">
        <v>331</v>
      </c>
      <c r="AP30" s="43" t="s">
        <v>342</v>
      </c>
      <c r="AQ30" s="33" t="s">
        <v>348</v>
      </c>
      <c r="AS30" s="42">
        <f>AM30+AN30</f>
        <v>0</v>
      </c>
      <c r="AT30" s="42">
        <f>G30/(100-AU30)*100</f>
        <v>0</v>
      </c>
      <c r="AU30" s="42">
        <v>0</v>
      </c>
      <c r="AV30" s="42">
        <f>L30</f>
        <v>9.1728</v>
      </c>
    </row>
    <row r="31" spans="3:13" ht="12.75">
      <c r="C31" s="16" t="s">
        <v>90</v>
      </c>
      <c r="D31" s="104" t="s">
        <v>196</v>
      </c>
      <c r="E31" s="105"/>
      <c r="F31" s="105"/>
      <c r="G31" s="106"/>
      <c r="H31" s="105"/>
      <c r="I31" s="105"/>
      <c r="J31" s="105"/>
      <c r="K31" s="105"/>
      <c r="L31" s="105"/>
      <c r="M31" s="105"/>
    </row>
    <row r="32" spans="1:37" ht="12.75">
      <c r="A32" s="6"/>
      <c r="B32" s="15"/>
      <c r="C32" s="15" t="s">
        <v>22</v>
      </c>
      <c r="D32" s="15" t="s">
        <v>197</v>
      </c>
      <c r="E32" s="6" t="s">
        <v>6</v>
      </c>
      <c r="F32" s="6" t="s">
        <v>6</v>
      </c>
      <c r="G32" s="26" t="s">
        <v>6</v>
      </c>
      <c r="H32" s="45">
        <f>SUM(H33:H36)</f>
        <v>0</v>
      </c>
      <c r="I32" s="45">
        <f>SUM(I33:I36)</f>
        <v>0</v>
      </c>
      <c r="J32" s="45">
        <f>H32+I32</f>
        <v>0</v>
      </c>
      <c r="K32" s="33"/>
      <c r="L32" s="45">
        <f>SUM(L33:L36)</f>
        <v>0</v>
      </c>
      <c r="M32" s="33"/>
      <c r="Y32" s="33"/>
      <c r="AI32" s="45">
        <f>SUM(Z33:Z36)</f>
        <v>0</v>
      </c>
      <c r="AJ32" s="45">
        <f>SUM(AA33:AA36)</f>
        <v>0</v>
      </c>
      <c r="AK32" s="45">
        <f>SUM(AB33:AB36)</f>
        <v>0</v>
      </c>
    </row>
    <row r="33" spans="1:48" ht="12.75">
      <c r="A33" s="5" t="s">
        <v>18</v>
      </c>
      <c r="B33" s="5"/>
      <c r="C33" s="5" t="s">
        <v>101</v>
      </c>
      <c r="D33" s="5" t="s">
        <v>198</v>
      </c>
      <c r="E33" s="5" t="s">
        <v>290</v>
      </c>
      <c r="F33" s="19">
        <v>142</v>
      </c>
      <c r="G33" s="25">
        <v>0</v>
      </c>
      <c r="H33" s="19">
        <f>F33*AE33</f>
        <v>0</v>
      </c>
      <c r="I33" s="19">
        <f>J33-H33</f>
        <v>0</v>
      </c>
      <c r="J33" s="19">
        <f>F33*G33</f>
        <v>0</v>
      </c>
      <c r="K33" s="19">
        <v>0</v>
      </c>
      <c r="L33" s="19">
        <f>F33*K33</f>
        <v>0</v>
      </c>
      <c r="M33" s="38" t="s">
        <v>317</v>
      </c>
      <c r="P33" s="42">
        <f>IF(AG33="5",J33,0)</f>
        <v>0</v>
      </c>
      <c r="R33" s="42">
        <f>IF(AG33="1",H33,0)</f>
        <v>0</v>
      </c>
      <c r="S33" s="42">
        <f>IF(AG33="1",I33,0)</f>
        <v>0</v>
      </c>
      <c r="T33" s="42">
        <f>IF(AG33="7",H33,0)</f>
        <v>0</v>
      </c>
      <c r="U33" s="42">
        <f>IF(AG33="7",I33,0)</f>
        <v>0</v>
      </c>
      <c r="V33" s="42">
        <f>IF(AG33="2",H33,0)</f>
        <v>0</v>
      </c>
      <c r="W33" s="42">
        <f>IF(AG33="2",I33,0)</f>
        <v>0</v>
      </c>
      <c r="X33" s="42">
        <f>IF(AG33="0",J33,0)</f>
        <v>0</v>
      </c>
      <c r="Y33" s="33"/>
      <c r="Z33" s="19">
        <f>IF(AD33=0,J33,0)</f>
        <v>0</v>
      </c>
      <c r="AA33" s="19">
        <f>IF(AD33=15,J33,0)</f>
        <v>0</v>
      </c>
      <c r="AB33" s="19">
        <f>IF(AD33=21,J33,0)</f>
        <v>0</v>
      </c>
      <c r="AD33" s="42">
        <v>21</v>
      </c>
      <c r="AE33" s="42">
        <f>G33*0</f>
        <v>0</v>
      </c>
      <c r="AF33" s="42">
        <f>G33*(1-0)</f>
        <v>0</v>
      </c>
      <c r="AG33" s="38" t="s">
        <v>7</v>
      </c>
      <c r="AM33" s="42">
        <f>F33*AE33</f>
        <v>0</v>
      </c>
      <c r="AN33" s="42">
        <f>F33*AF33</f>
        <v>0</v>
      </c>
      <c r="AO33" s="43" t="s">
        <v>332</v>
      </c>
      <c r="AP33" s="43" t="s">
        <v>342</v>
      </c>
      <c r="AQ33" s="33" t="s">
        <v>348</v>
      </c>
      <c r="AR33" s="33" t="s">
        <v>353</v>
      </c>
      <c r="AS33" s="42">
        <f>AM33+AN33</f>
        <v>0</v>
      </c>
      <c r="AT33" s="42">
        <f>G33/(100-AU33)*100</f>
        <v>0</v>
      </c>
      <c r="AU33" s="42">
        <v>0</v>
      </c>
      <c r="AV33" s="42">
        <f>L33</f>
        <v>0</v>
      </c>
    </row>
    <row r="34" spans="1:48" ht="12.75">
      <c r="A34" s="5" t="s">
        <v>19</v>
      </c>
      <c r="B34" s="5"/>
      <c r="C34" s="5" t="s">
        <v>102</v>
      </c>
      <c r="D34" s="5" t="s">
        <v>199</v>
      </c>
      <c r="E34" s="5" t="s">
        <v>290</v>
      </c>
      <c r="F34" s="19">
        <v>142</v>
      </c>
      <c r="G34" s="25">
        <v>0</v>
      </c>
      <c r="H34" s="19">
        <f>F34*AE34</f>
        <v>0</v>
      </c>
      <c r="I34" s="19">
        <f>J34-H34</f>
        <v>0</v>
      </c>
      <c r="J34" s="19">
        <f>F34*G34</f>
        <v>0</v>
      </c>
      <c r="K34" s="19">
        <v>0</v>
      </c>
      <c r="L34" s="19">
        <f>F34*K34</f>
        <v>0</v>
      </c>
      <c r="M34" s="38" t="s">
        <v>317</v>
      </c>
      <c r="P34" s="42">
        <f>IF(AG34="5",J34,0)</f>
        <v>0</v>
      </c>
      <c r="R34" s="42">
        <f>IF(AG34="1",H34,0)</f>
        <v>0</v>
      </c>
      <c r="S34" s="42">
        <f>IF(AG34="1",I34,0)</f>
        <v>0</v>
      </c>
      <c r="T34" s="42">
        <f>IF(AG34="7",H34,0)</f>
        <v>0</v>
      </c>
      <c r="U34" s="42">
        <f>IF(AG34="7",I34,0)</f>
        <v>0</v>
      </c>
      <c r="V34" s="42">
        <f>IF(AG34="2",H34,0)</f>
        <v>0</v>
      </c>
      <c r="W34" s="42">
        <f>IF(AG34="2",I34,0)</f>
        <v>0</v>
      </c>
      <c r="X34" s="42">
        <f>IF(AG34="0",J34,0)</f>
        <v>0</v>
      </c>
      <c r="Y34" s="33"/>
      <c r="Z34" s="19">
        <f>IF(AD34=0,J34,0)</f>
        <v>0</v>
      </c>
      <c r="AA34" s="19">
        <f>IF(AD34=15,J34,0)</f>
        <v>0</v>
      </c>
      <c r="AB34" s="19">
        <f>IF(AD34=21,J34,0)</f>
        <v>0</v>
      </c>
      <c r="AD34" s="42">
        <v>21</v>
      </c>
      <c r="AE34" s="42">
        <f>G34*0</f>
        <v>0</v>
      </c>
      <c r="AF34" s="42">
        <f>G34*(1-0)</f>
        <v>0</v>
      </c>
      <c r="AG34" s="38" t="s">
        <v>7</v>
      </c>
      <c r="AM34" s="42">
        <f>F34*AE34</f>
        <v>0</v>
      </c>
      <c r="AN34" s="42">
        <f>F34*AF34</f>
        <v>0</v>
      </c>
      <c r="AO34" s="43" t="s">
        <v>332</v>
      </c>
      <c r="AP34" s="43" t="s">
        <v>342</v>
      </c>
      <c r="AQ34" s="33" t="s">
        <v>348</v>
      </c>
      <c r="AR34" s="33" t="s">
        <v>353</v>
      </c>
      <c r="AS34" s="42">
        <f>AM34+AN34</f>
        <v>0</v>
      </c>
      <c r="AT34" s="42">
        <f>G34/(100-AU34)*100</f>
        <v>0</v>
      </c>
      <c r="AU34" s="42">
        <v>0</v>
      </c>
      <c r="AV34" s="42">
        <f>L34</f>
        <v>0</v>
      </c>
    </row>
    <row r="35" spans="1:48" ht="12.75">
      <c r="A35" s="5" t="s">
        <v>20</v>
      </c>
      <c r="B35" s="5"/>
      <c r="C35" s="5" t="s">
        <v>103</v>
      </c>
      <c r="D35" s="5" t="s">
        <v>200</v>
      </c>
      <c r="E35" s="5" t="s">
        <v>290</v>
      </c>
      <c r="F35" s="19">
        <v>142</v>
      </c>
      <c r="G35" s="25">
        <v>0</v>
      </c>
      <c r="H35" s="19">
        <f>F35*AE35</f>
        <v>0</v>
      </c>
      <c r="I35" s="19">
        <f>J35-H35</f>
        <v>0</v>
      </c>
      <c r="J35" s="19">
        <f>F35*G35</f>
        <v>0</v>
      </c>
      <c r="K35" s="19">
        <v>0</v>
      </c>
      <c r="L35" s="19">
        <f>F35*K35</f>
        <v>0</v>
      </c>
      <c r="M35" s="38" t="s">
        <v>317</v>
      </c>
      <c r="P35" s="42">
        <f>IF(AG35="5",J35,0)</f>
        <v>0</v>
      </c>
      <c r="R35" s="42">
        <f>IF(AG35="1",H35,0)</f>
        <v>0</v>
      </c>
      <c r="S35" s="42">
        <f>IF(AG35="1",I35,0)</f>
        <v>0</v>
      </c>
      <c r="T35" s="42">
        <f>IF(AG35="7",H35,0)</f>
        <v>0</v>
      </c>
      <c r="U35" s="42">
        <f>IF(AG35="7",I35,0)</f>
        <v>0</v>
      </c>
      <c r="V35" s="42">
        <f>IF(AG35="2",H35,0)</f>
        <v>0</v>
      </c>
      <c r="W35" s="42">
        <f>IF(AG35="2",I35,0)</f>
        <v>0</v>
      </c>
      <c r="X35" s="42">
        <f>IF(AG35="0",J35,0)</f>
        <v>0</v>
      </c>
      <c r="Y35" s="33"/>
      <c r="Z35" s="19">
        <f>IF(AD35=0,J35,0)</f>
        <v>0</v>
      </c>
      <c r="AA35" s="19">
        <f>IF(AD35=15,J35,0)</f>
        <v>0</v>
      </c>
      <c r="AB35" s="19">
        <f>IF(AD35=21,J35,0)</f>
        <v>0</v>
      </c>
      <c r="AD35" s="42">
        <v>21</v>
      </c>
      <c r="AE35" s="42">
        <f>G35*0</f>
        <v>0</v>
      </c>
      <c r="AF35" s="42">
        <f>G35*(1-0)</f>
        <v>0</v>
      </c>
      <c r="AG35" s="38" t="s">
        <v>7</v>
      </c>
      <c r="AM35" s="42">
        <f>F35*AE35</f>
        <v>0</v>
      </c>
      <c r="AN35" s="42">
        <f>F35*AF35</f>
        <v>0</v>
      </c>
      <c r="AO35" s="43" t="s">
        <v>332</v>
      </c>
      <c r="AP35" s="43" t="s">
        <v>342</v>
      </c>
      <c r="AQ35" s="33" t="s">
        <v>348</v>
      </c>
      <c r="AR35" s="33" t="s">
        <v>353</v>
      </c>
      <c r="AS35" s="42">
        <f>AM35+AN35</f>
        <v>0</v>
      </c>
      <c r="AT35" s="42">
        <f>G35/(100-AU35)*100</f>
        <v>0</v>
      </c>
      <c r="AU35" s="42">
        <v>0</v>
      </c>
      <c r="AV35" s="42">
        <f>L35</f>
        <v>0</v>
      </c>
    </row>
    <row r="36" spans="1:48" ht="12.75">
      <c r="A36" s="5" t="s">
        <v>21</v>
      </c>
      <c r="B36" s="5"/>
      <c r="C36" s="5" t="s">
        <v>104</v>
      </c>
      <c r="D36" s="5" t="s">
        <v>201</v>
      </c>
      <c r="E36" s="5" t="s">
        <v>290</v>
      </c>
      <c r="F36" s="19">
        <v>142</v>
      </c>
      <c r="G36" s="25">
        <v>0</v>
      </c>
      <c r="H36" s="19">
        <f>F36*AE36</f>
        <v>0</v>
      </c>
      <c r="I36" s="19">
        <f>J36-H36</f>
        <v>0</v>
      </c>
      <c r="J36" s="19">
        <f>F36*G36</f>
        <v>0</v>
      </c>
      <c r="K36" s="19">
        <v>0</v>
      </c>
      <c r="L36" s="19">
        <f>F36*K36</f>
        <v>0</v>
      </c>
      <c r="M36" s="38" t="s">
        <v>317</v>
      </c>
      <c r="P36" s="42">
        <f>IF(AG36="5",J36,0)</f>
        <v>0</v>
      </c>
      <c r="R36" s="42">
        <f>IF(AG36="1",H36,0)</f>
        <v>0</v>
      </c>
      <c r="S36" s="42">
        <f>IF(AG36="1",I36,0)</f>
        <v>0</v>
      </c>
      <c r="T36" s="42">
        <f>IF(AG36="7",H36,0)</f>
        <v>0</v>
      </c>
      <c r="U36" s="42">
        <f>IF(AG36="7",I36,0)</f>
        <v>0</v>
      </c>
      <c r="V36" s="42">
        <f>IF(AG36="2",H36,0)</f>
        <v>0</v>
      </c>
      <c r="W36" s="42">
        <f>IF(AG36="2",I36,0)</f>
        <v>0</v>
      </c>
      <c r="X36" s="42">
        <f>IF(AG36="0",J36,0)</f>
        <v>0</v>
      </c>
      <c r="Y36" s="33"/>
      <c r="Z36" s="19">
        <f>IF(AD36=0,J36,0)</f>
        <v>0</v>
      </c>
      <c r="AA36" s="19">
        <f>IF(AD36=15,J36,0)</f>
        <v>0</v>
      </c>
      <c r="AB36" s="19">
        <f>IF(AD36=21,J36,0)</f>
        <v>0</v>
      </c>
      <c r="AD36" s="42">
        <v>21</v>
      </c>
      <c r="AE36" s="42">
        <f>G36*0</f>
        <v>0</v>
      </c>
      <c r="AF36" s="42">
        <f>G36*(1-0)</f>
        <v>0</v>
      </c>
      <c r="AG36" s="38" t="s">
        <v>7</v>
      </c>
      <c r="AM36" s="42">
        <f>F36*AE36</f>
        <v>0</v>
      </c>
      <c r="AN36" s="42">
        <f>F36*AF36</f>
        <v>0</v>
      </c>
      <c r="AO36" s="43" t="s">
        <v>332</v>
      </c>
      <c r="AP36" s="43" t="s">
        <v>342</v>
      </c>
      <c r="AQ36" s="33" t="s">
        <v>348</v>
      </c>
      <c r="AR36" s="33" t="s">
        <v>353</v>
      </c>
      <c r="AS36" s="42">
        <f>AM36+AN36</f>
        <v>0</v>
      </c>
      <c r="AT36" s="42">
        <f>G36/(100-AU36)*100</f>
        <v>0</v>
      </c>
      <c r="AU36" s="42">
        <v>0</v>
      </c>
      <c r="AV36" s="42">
        <f>L36</f>
        <v>0</v>
      </c>
    </row>
    <row r="37" spans="1:37" ht="12.75">
      <c r="A37" s="6"/>
      <c r="B37" s="15"/>
      <c r="C37" s="15" t="s">
        <v>24</v>
      </c>
      <c r="D37" s="15" t="s">
        <v>202</v>
      </c>
      <c r="E37" s="6" t="s">
        <v>6</v>
      </c>
      <c r="F37" s="6" t="s">
        <v>6</v>
      </c>
      <c r="G37" s="26" t="s">
        <v>6</v>
      </c>
      <c r="H37" s="45">
        <f>SUM(H38:H60)</f>
        <v>0</v>
      </c>
      <c r="I37" s="45">
        <f>SUM(I38:I60)</f>
        <v>0</v>
      </c>
      <c r="J37" s="45">
        <f>H37+I37</f>
        <v>0</v>
      </c>
      <c r="K37" s="33"/>
      <c r="L37" s="45">
        <f>SUM(L38:L60)</f>
        <v>7.112518</v>
      </c>
      <c r="M37" s="33"/>
      <c r="Y37" s="33"/>
      <c r="AI37" s="45">
        <f>SUM(Z38:Z60)</f>
        <v>0</v>
      </c>
      <c r="AJ37" s="45">
        <f>SUM(AA38:AA60)</f>
        <v>0</v>
      </c>
      <c r="AK37" s="45">
        <f>SUM(AB38:AB60)</f>
        <v>0</v>
      </c>
    </row>
    <row r="38" spans="1:48" ht="12.75">
      <c r="A38" s="5" t="s">
        <v>22</v>
      </c>
      <c r="B38" s="5"/>
      <c r="C38" s="5" t="s">
        <v>105</v>
      </c>
      <c r="D38" s="5" t="s">
        <v>203</v>
      </c>
      <c r="E38" s="5" t="s">
        <v>289</v>
      </c>
      <c r="F38" s="19">
        <v>112.8668</v>
      </c>
      <c r="G38" s="25">
        <v>0</v>
      </c>
      <c r="H38" s="19">
        <f aca="true" t="shared" si="0" ref="H38:H47">F38*AE38</f>
        <v>0</v>
      </c>
      <c r="I38" s="19">
        <f aca="true" t="shared" si="1" ref="I38:I47">J38-H38</f>
        <v>0</v>
      </c>
      <c r="J38" s="19">
        <f aca="true" t="shared" si="2" ref="J38:J47">F38*G38</f>
        <v>0</v>
      </c>
      <c r="K38" s="19">
        <v>0</v>
      </c>
      <c r="L38" s="19">
        <f aca="true" t="shared" si="3" ref="L38:L47">F38*K38</f>
        <v>0</v>
      </c>
      <c r="M38" s="38" t="s">
        <v>317</v>
      </c>
      <c r="P38" s="42">
        <f aca="true" t="shared" si="4" ref="P38:P47">IF(AG38="5",J38,0)</f>
        <v>0</v>
      </c>
      <c r="R38" s="42">
        <f aca="true" t="shared" si="5" ref="R38:R47">IF(AG38="1",H38,0)</f>
        <v>0</v>
      </c>
      <c r="S38" s="42">
        <f aca="true" t="shared" si="6" ref="S38:S47">IF(AG38="1",I38,0)</f>
        <v>0</v>
      </c>
      <c r="T38" s="42">
        <f aca="true" t="shared" si="7" ref="T38:T47">IF(AG38="7",H38,0)</f>
        <v>0</v>
      </c>
      <c r="U38" s="42">
        <f aca="true" t="shared" si="8" ref="U38:U47">IF(AG38="7",I38,0)</f>
        <v>0</v>
      </c>
      <c r="V38" s="42">
        <f aca="true" t="shared" si="9" ref="V38:V47">IF(AG38="2",H38,0)</f>
        <v>0</v>
      </c>
      <c r="W38" s="42">
        <f aca="true" t="shared" si="10" ref="W38:W47">IF(AG38="2",I38,0)</f>
        <v>0</v>
      </c>
      <c r="X38" s="42">
        <f aca="true" t="shared" si="11" ref="X38:X47">IF(AG38="0",J38,0)</f>
        <v>0</v>
      </c>
      <c r="Y38" s="33"/>
      <c r="Z38" s="19">
        <f aca="true" t="shared" si="12" ref="Z38:Z47">IF(AD38=0,J38,0)</f>
        <v>0</v>
      </c>
      <c r="AA38" s="19">
        <f aca="true" t="shared" si="13" ref="AA38:AA47">IF(AD38=15,J38,0)</f>
        <v>0</v>
      </c>
      <c r="AB38" s="19">
        <f aca="true" t="shared" si="14" ref="AB38:AB47">IF(AD38=21,J38,0)</f>
        <v>0</v>
      </c>
      <c r="AD38" s="42">
        <v>21</v>
      </c>
      <c r="AE38" s="42">
        <f>G38*0</f>
        <v>0</v>
      </c>
      <c r="AF38" s="42">
        <f>G38*(1-0)</f>
        <v>0</v>
      </c>
      <c r="AG38" s="38" t="s">
        <v>7</v>
      </c>
      <c r="AM38" s="42">
        <f aca="true" t="shared" si="15" ref="AM38:AM47">F38*AE38</f>
        <v>0</v>
      </c>
      <c r="AN38" s="42">
        <f aca="true" t="shared" si="16" ref="AN38:AN47">F38*AF38</f>
        <v>0</v>
      </c>
      <c r="AO38" s="43" t="s">
        <v>333</v>
      </c>
      <c r="AP38" s="43" t="s">
        <v>342</v>
      </c>
      <c r="AQ38" s="33" t="s">
        <v>348</v>
      </c>
      <c r="AR38" s="33" t="s">
        <v>354</v>
      </c>
      <c r="AS38" s="42">
        <f aca="true" t="shared" si="17" ref="AS38:AS47">AM38+AN38</f>
        <v>0</v>
      </c>
      <c r="AT38" s="42">
        <f aca="true" t="shared" si="18" ref="AT38:AT47">G38/(100-AU38)*100</f>
        <v>0</v>
      </c>
      <c r="AU38" s="42">
        <v>0</v>
      </c>
      <c r="AV38" s="42">
        <f aca="true" t="shared" si="19" ref="AV38:AV47">L38</f>
        <v>0</v>
      </c>
    </row>
    <row r="39" spans="1:48" ht="12.75">
      <c r="A39" s="5" t="s">
        <v>23</v>
      </c>
      <c r="B39" s="5"/>
      <c r="C39" s="5" t="s">
        <v>106</v>
      </c>
      <c r="D39" s="5" t="s">
        <v>204</v>
      </c>
      <c r="E39" s="5" t="s">
        <v>288</v>
      </c>
      <c r="F39" s="19">
        <v>5</v>
      </c>
      <c r="G39" s="25">
        <v>0</v>
      </c>
      <c r="H39" s="19">
        <f t="shared" si="0"/>
        <v>0</v>
      </c>
      <c r="I39" s="19">
        <f t="shared" si="1"/>
        <v>0</v>
      </c>
      <c r="J39" s="19">
        <f t="shared" si="2"/>
        <v>0</v>
      </c>
      <c r="K39" s="19">
        <v>0</v>
      </c>
      <c r="L39" s="19">
        <f t="shared" si="3"/>
        <v>0</v>
      </c>
      <c r="M39" s="38" t="s">
        <v>317</v>
      </c>
      <c r="P39" s="42">
        <f t="shared" si="4"/>
        <v>0</v>
      </c>
      <c r="R39" s="42">
        <f t="shared" si="5"/>
        <v>0</v>
      </c>
      <c r="S39" s="42">
        <f t="shared" si="6"/>
        <v>0</v>
      </c>
      <c r="T39" s="42">
        <f t="shared" si="7"/>
        <v>0</v>
      </c>
      <c r="U39" s="42">
        <f t="shared" si="8"/>
        <v>0</v>
      </c>
      <c r="V39" s="42">
        <f t="shared" si="9"/>
        <v>0</v>
      </c>
      <c r="W39" s="42">
        <f t="shared" si="10"/>
        <v>0</v>
      </c>
      <c r="X39" s="42">
        <f t="shared" si="11"/>
        <v>0</v>
      </c>
      <c r="Y39" s="33"/>
      <c r="Z39" s="19">
        <f t="shared" si="12"/>
        <v>0</v>
      </c>
      <c r="AA39" s="19">
        <f t="shared" si="13"/>
        <v>0</v>
      </c>
      <c r="AB39" s="19">
        <f t="shared" si="14"/>
        <v>0</v>
      </c>
      <c r="AD39" s="42">
        <v>21</v>
      </c>
      <c r="AE39" s="42">
        <f>G39*0</f>
        <v>0</v>
      </c>
      <c r="AF39" s="42">
        <f>G39*(1-0)</f>
        <v>0</v>
      </c>
      <c r="AG39" s="38" t="s">
        <v>7</v>
      </c>
      <c r="AM39" s="42">
        <f t="shared" si="15"/>
        <v>0</v>
      </c>
      <c r="AN39" s="42">
        <f t="shared" si="16"/>
        <v>0</v>
      </c>
      <c r="AO39" s="43" t="s">
        <v>333</v>
      </c>
      <c r="AP39" s="43" t="s">
        <v>342</v>
      </c>
      <c r="AQ39" s="33" t="s">
        <v>348</v>
      </c>
      <c r="AR39" s="33" t="s">
        <v>354</v>
      </c>
      <c r="AS39" s="42">
        <f t="shared" si="17"/>
        <v>0</v>
      </c>
      <c r="AT39" s="42">
        <f t="shared" si="18"/>
        <v>0</v>
      </c>
      <c r="AU39" s="42">
        <v>0</v>
      </c>
      <c r="AV39" s="42">
        <f t="shared" si="19"/>
        <v>0</v>
      </c>
    </row>
    <row r="40" spans="1:48" ht="12.75">
      <c r="A40" s="5" t="s">
        <v>24</v>
      </c>
      <c r="B40" s="5"/>
      <c r="C40" s="5" t="s">
        <v>107</v>
      </c>
      <c r="D40" s="5" t="s">
        <v>205</v>
      </c>
      <c r="E40" s="5" t="s">
        <v>288</v>
      </c>
      <c r="F40" s="19">
        <v>92</v>
      </c>
      <c r="G40" s="25">
        <v>0</v>
      </c>
      <c r="H40" s="19">
        <f t="shared" si="0"/>
        <v>0</v>
      </c>
      <c r="I40" s="19">
        <f t="shared" si="1"/>
        <v>0</v>
      </c>
      <c r="J40" s="19">
        <f t="shared" si="2"/>
        <v>0</v>
      </c>
      <c r="K40" s="19">
        <v>0</v>
      </c>
      <c r="L40" s="19">
        <f t="shared" si="3"/>
        <v>0</v>
      </c>
      <c r="M40" s="38" t="s">
        <v>317</v>
      </c>
      <c r="P40" s="42">
        <f t="shared" si="4"/>
        <v>0</v>
      </c>
      <c r="R40" s="42">
        <f t="shared" si="5"/>
        <v>0</v>
      </c>
      <c r="S40" s="42">
        <f t="shared" si="6"/>
        <v>0</v>
      </c>
      <c r="T40" s="42">
        <f t="shared" si="7"/>
        <v>0</v>
      </c>
      <c r="U40" s="42">
        <f t="shared" si="8"/>
        <v>0</v>
      </c>
      <c r="V40" s="42">
        <f t="shared" si="9"/>
        <v>0</v>
      </c>
      <c r="W40" s="42">
        <f t="shared" si="10"/>
        <v>0</v>
      </c>
      <c r="X40" s="42">
        <f t="shared" si="11"/>
        <v>0</v>
      </c>
      <c r="Y40" s="33"/>
      <c r="Z40" s="19">
        <f t="shared" si="12"/>
        <v>0</v>
      </c>
      <c r="AA40" s="19">
        <f t="shared" si="13"/>
        <v>0</v>
      </c>
      <c r="AB40" s="19">
        <f t="shared" si="14"/>
        <v>0</v>
      </c>
      <c r="AD40" s="42">
        <v>21</v>
      </c>
      <c r="AE40" s="42">
        <f>G40*0</f>
        <v>0</v>
      </c>
      <c r="AF40" s="42">
        <f>G40*(1-0)</f>
        <v>0</v>
      </c>
      <c r="AG40" s="38" t="s">
        <v>7</v>
      </c>
      <c r="AM40" s="42">
        <f t="shared" si="15"/>
        <v>0</v>
      </c>
      <c r="AN40" s="42">
        <f t="shared" si="16"/>
        <v>0</v>
      </c>
      <c r="AO40" s="43" t="s">
        <v>333</v>
      </c>
      <c r="AP40" s="43" t="s">
        <v>342</v>
      </c>
      <c r="AQ40" s="33" t="s">
        <v>348</v>
      </c>
      <c r="AR40" s="33" t="s">
        <v>354</v>
      </c>
      <c r="AS40" s="42">
        <f t="shared" si="17"/>
        <v>0</v>
      </c>
      <c r="AT40" s="42">
        <f t="shared" si="18"/>
        <v>0</v>
      </c>
      <c r="AU40" s="42">
        <v>0</v>
      </c>
      <c r="AV40" s="42">
        <f t="shared" si="19"/>
        <v>0</v>
      </c>
    </row>
    <row r="41" spans="1:48" ht="12.75">
      <c r="A41" s="5" t="s">
        <v>25</v>
      </c>
      <c r="B41" s="5"/>
      <c r="C41" s="5" t="s">
        <v>108</v>
      </c>
      <c r="D41" s="5" t="s">
        <v>206</v>
      </c>
      <c r="E41" s="5" t="s">
        <v>288</v>
      </c>
      <c r="F41" s="19">
        <v>39</v>
      </c>
      <c r="G41" s="25">
        <v>0</v>
      </c>
      <c r="H41" s="19">
        <f t="shared" si="0"/>
        <v>0</v>
      </c>
      <c r="I41" s="19">
        <f t="shared" si="1"/>
        <v>0</v>
      </c>
      <c r="J41" s="19">
        <f t="shared" si="2"/>
        <v>0</v>
      </c>
      <c r="K41" s="19">
        <v>0</v>
      </c>
      <c r="L41" s="19">
        <f t="shared" si="3"/>
        <v>0</v>
      </c>
      <c r="M41" s="38" t="s">
        <v>317</v>
      </c>
      <c r="P41" s="42">
        <f t="shared" si="4"/>
        <v>0</v>
      </c>
      <c r="R41" s="42">
        <f t="shared" si="5"/>
        <v>0</v>
      </c>
      <c r="S41" s="42">
        <f t="shared" si="6"/>
        <v>0</v>
      </c>
      <c r="T41" s="42">
        <f t="shared" si="7"/>
        <v>0</v>
      </c>
      <c r="U41" s="42">
        <f t="shared" si="8"/>
        <v>0</v>
      </c>
      <c r="V41" s="42">
        <f t="shared" si="9"/>
        <v>0</v>
      </c>
      <c r="W41" s="42">
        <f t="shared" si="10"/>
        <v>0</v>
      </c>
      <c r="X41" s="42">
        <f t="shared" si="11"/>
        <v>0</v>
      </c>
      <c r="Y41" s="33"/>
      <c r="Z41" s="19">
        <f t="shared" si="12"/>
        <v>0</v>
      </c>
      <c r="AA41" s="19">
        <f t="shared" si="13"/>
        <v>0</v>
      </c>
      <c r="AB41" s="19">
        <f t="shared" si="14"/>
        <v>0</v>
      </c>
      <c r="AD41" s="42">
        <v>21</v>
      </c>
      <c r="AE41" s="42">
        <f>G41*0</f>
        <v>0</v>
      </c>
      <c r="AF41" s="42">
        <f>G41*(1-0)</f>
        <v>0</v>
      </c>
      <c r="AG41" s="38" t="s">
        <v>7</v>
      </c>
      <c r="AM41" s="42">
        <f t="shared" si="15"/>
        <v>0</v>
      </c>
      <c r="AN41" s="42">
        <f t="shared" si="16"/>
        <v>0</v>
      </c>
      <c r="AO41" s="43" t="s">
        <v>333</v>
      </c>
      <c r="AP41" s="43" t="s">
        <v>342</v>
      </c>
      <c r="AQ41" s="33" t="s">
        <v>348</v>
      </c>
      <c r="AR41" s="33" t="s">
        <v>354</v>
      </c>
      <c r="AS41" s="42">
        <f t="shared" si="17"/>
        <v>0</v>
      </c>
      <c r="AT41" s="42">
        <f t="shared" si="18"/>
        <v>0</v>
      </c>
      <c r="AU41" s="42">
        <v>0</v>
      </c>
      <c r="AV41" s="42">
        <f t="shared" si="19"/>
        <v>0</v>
      </c>
    </row>
    <row r="42" spans="1:48" ht="12.75">
      <c r="A42" s="5" t="s">
        <v>26</v>
      </c>
      <c r="B42" s="5"/>
      <c r="C42" s="5" t="s">
        <v>109</v>
      </c>
      <c r="D42" s="5" t="s">
        <v>207</v>
      </c>
      <c r="E42" s="5" t="s">
        <v>288</v>
      </c>
      <c r="F42" s="19">
        <v>5</v>
      </c>
      <c r="G42" s="25">
        <v>0</v>
      </c>
      <c r="H42" s="19">
        <f t="shared" si="0"/>
        <v>0</v>
      </c>
      <c r="I42" s="19">
        <f t="shared" si="1"/>
        <v>0</v>
      </c>
      <c r="J42" s="19">
        <f t="shared" si="2"/>
        <v>0</v>
      </c>
      <c r="K42" s="19">
        <v>0</v>
      </c>
      <c r="L42" s="19">
        <f t="shared" si="3"/>
        <v>0</v>
      </c>
      <c r="M42" s="38" t="s">
        <v>317</v>
      </c>
      <c r="P42" s="42">
        <f t="shared" si="4"/>
        <v>0</v>
      </c>
      <c r="R42" s="42">
        <f t="shared" si="5"/>
        <v>0</v>
      </c>
      <c r="S42" s="42">
        <f t="shared" si="6"/>
        <v>0</v>
      </c>
      <c r="T42" s="42">
        <f t="shared" si="7"/>
        <v>0</v>
      </c>
      <c r="U42" s="42">
        <f t="shared" si="8"/>
        <v>0</v>
      </c>
      <c r="V42" s="42">
        <f t="shared" si="9"/>
        <v>0</v>
      </c>
      <c r="W42" s="42">
        <f t="shared" si="10"/>
        <v>0</v>
      </c>
      <c r="X42" s="42">
        <f t="shared" si="11"/>
        <v>0</v>
      </c>
      <c r="Y42" s="33"/>
      <c r="Z42" s="19">
        <f t="shared" si="12"/>
        <v>0</v>
      </c>
      <c r="AA42" s="19">
        <f t="shared" si="13"/>
        <v>0</v>
      </c>
      <c r="AB42" s="19">
        <f t="shared" si="14"/>
        <v>0</v>
      </c>
      <c r="AD42" s="42">
        <v>21</v>
      </c>
      <c r="AE42" s="42">
        <f>G42*0.00395833333333333</f>
        <v>0</v>
      </c>
      <c r="AF42" s="42">
        <f>G42*(1-0.00395833333333333)</f>
        <v>0</v>
      </c>
      <c r="AG42" s="38" t="s">
        <v>7</v>
      </c>
      <c r="AM42" s="42">
        <f t="shared" si="15"/>
        <v>0</v>
      </c>
      <c r="AN42" s="42">
        <f t="shared" si="16"/>
        <v>0</v>
      </c>
      <c r="AO42" s="43" t="s">
        <v>333</v>
      </c>
      <c r="AP42" s="43" t="s">
        <v>342</v>
      </c>
      <c r="AQ42" s="33" t="s">
        <v>348</v>
      </c>
      <c r="AR42" s="33" t="s">
        <v>354</v>
      </c>
      <c r="AS42" s="42">
        <f t="shared" si="17"/>
        <v>0</v>
      </c>
      <c r="AT42" s="42">
        <f t="shared" si="18"/>
        <v>0</v>
      </c>
      <c r="AU42" s="42">
        <v>0</v>
      </c>
      <c r="AV42" s="42">
        <f t="shared" si="19"/>
        <v>0</v>
      </c>
    </row>
    <row r="43" spans="1:48" ht="12.75">
      <c r="A43" s="5" t="s">
        <v>27</v>
      </c>
      <c r="B43" s="5"/>
      <c r="C43" s="5" t="s">
        <v>110</v>
      </c>
      <c r="D43" s="5" t="s">
        <v>208</v>
      </c>
      <c r="E43" s="5" t="s">
        <v>288</v>
      </c>
      <c r="F43" s="19">
        <v>39</v>
      </c>
      <c r="G43" s="25">
        <v>0</v>
      </c>
      <c r="H43" s="19">
        <f t="shared" si="0"/>
        <v>0</v>
      </c>
      <c r="I43" s="19">
        <f t="shared" si="1"/>
        <v>0</v>
      </c>
      <c r="J43" s="19">
        <f t="shared" si="2"/>
        <v>0</v>
      </c>
      <c r="K43" s="19">
        <v>0</v>
      </c>
      <c r="L43" s="19">
        <f t="shared" si="3"/>
        <v>0</v>
      </c>
      <c r="M43" s="38" t="s">
        <v>317</v>
      </c>
      <c r="P43" s="42">
        <f t="shared" si="4"/>
        <v>0</v>
      </c>
      <c r="R43" s="42">
        <f t="shared" si="5"/>
        <v>0</v>
      </c>
      <c r="S43" s="42">
        <f t="shared" si="6"/>
        <v>0</v>
      </c>
      <c r="T43" s="42">
        <f t="shared" si="7"/>
        <v>0</v>
      </c>
      <c r="U43" s="42">
        <f t="shared" si="8"/>
        <v>0</v>
      </c>
      <c r="V43" s="42">
        <f t="shared" si="9"/>
        <v>0</v>
      </c>
      <c r="W43" s="42">
        <f t="shared" si="10"/>
        <v>0</v>
      </c>
      <c r="X43" s="42">
        <f t="shared" si="11"/>
        <v>0</v>
      </c>
      <c r="Y43" s="33"/>
      <c r="Z43" s="19">
        <f t="shared" si="12"/>
        <v>0</v>
      </c>
      <c r="AA43" s="19">
        <f t="shared" si="13"/>
        <v>0</v>
      </c>
      <c r="AB43" s="19">
        <f t="shared" si="14"/>
        <v>0</v>
      </c>
      <c r="AD43" s="42">
        <v>21</v>
      </c>
      <c r="AE43" s="42">
        <f>G43*0.012570294409527</f>
        <v>0</v>
      </c>
      <c r="AF43" s="42">
        <f>G43*(1-0.012570294409527)</f>
        <v>0</v>
      </c>
      <c r="AG43" s="38" t="s">
        <v>7</v>
      </c>
      <c r="AM43" s="42">
        <f t="shared" si="15"/>
        <v>0</v>
      </c>
      <c r="AN43" s="42">
        <f t="shared" si="16"/>
        <v>0</v>
      </c>
      <c r="AO43" s="43" t="s">
        <v>333</v>
      </c>
      <c r="AP43" s="43" t="s">
        <v>342</v>
      </c>
      <c r="AQ43" s="33" t="s">
        <v>348</v>
      </c>
      <c r="AR43" s="33" t="s">
        <v>354</v>
      </c>
      <c r="AS43" s="42">
        <f t="shared" si="17"/>
        <v>0</v>
      </c>
      <c r="AT43" s="42">
        <f t="shared" si="18"/>
        <v>0</v>
      </c>
      <c r="AU43" s="42">
        <v>0</v>
      </c>
      <c r="AV43" s="42">
        <f t="shared" si="19"/>
        <v>0</v>
      </c>
    </row>
    <row r="44" spans="1:48" ht="12.75">
      <c r="A44" s="5" t="s">
        <v>28</v>
      </c>
      <c r="B44" s="5"/>
      <c r="C44" s="5" t="s">
        <v>111</v>
      </c>
      <c r="D44" s="5" t="s">
        <v>209</v>
      </c>
      <c r="E44" s="5" t="s">
        <v>288</v>
      </c>
      <c r="F44" s="19">
        <v>92</v>
      </c>
      <c r="G44" s="25">
        <v>0</v>
      </c>
      <c r="H44" s="19">
        <f t="shared" si="0"/>
        <v>0</v>
      </c>
      <c r="I44" s="19">
        <f t="shared" si="1"/>
        <v>0</v>
      </c>
      <c r="J44" s="19">
        <f t="shared" si="2"/>
        <v>0</v>
      </c>
      <c r="K44" s="19">
        <v>0</v>
      </c>
      <c r="L44" s="19">
        <f t="shared" si="3"/>
        <v>0</v>
      </c>
      <c r="M44" s="38" t="s">
        <v>317</v>
      </c>
      <c r="P44" s="42">
        <f t="shared" si="4"/>
        <v>0</v>
      </c>
      <c r="R44" s="42">
        <f t="shared" si="5"/>
        <v>0</v>
      </c>
      <c r="S44" s="42">
        <f t="shared" si="6"/>
        <v>0</v>
      </c>
      <c r="T44" s="42">
        <f t="shared" si="7"/>
        <v>0</v>
      </c>
      <c r="U44" s="42">
        <f t="shared" si="8"/>
        <v>0</v>
      </c>
      <c r="V44" s="42">
        <f t="shared" si="9"/>
        <v>0</v>
      </c>
      <c r="W44" s="42">
        <f t="shared" si="10"/>
        <v>0</v>
      </c>
      <c r="X44" s="42">
        <f t="shared" si="11"/>
        <v>0</v>
      </c>
      <c r="Y44" s="33"/>
      <c r="Z44" s="19">
        <f t="shared" si="12"/>
        <v>0</v>
      </c>
      <c r="AA44" s="19">
        <f t="shared" si="13"/>
        <v>0</v>
      </c>
      <c r="AB44" s="19">
        <f t="shared" si="14"/>
        <v>0</v>
      </c>
      <c r="AD44" s="42">
        <v>21</v>
      </c>
      <c r="AE44" s="42">
        <f>G44*0</f>
        <v>0</v>
      </c>
      <c r="AF44" s="42">
        <f>G44*(1-0)</f>
        <v>0</v>
      </c>
      <c r="AG44" s="38" t="s">
        <v>7</v>
      </c>
      <c r="AM44" s="42">
        <f t="shared" si="15"/>
        <v>0</v>
      </c>
      <c r="AN44" s="42">
        <f t="shared" si="16"/>
        <v>0</v>
      </c>
      <c r="AO44" s="43" t="s">
        <v>333</v>
      </c>
      <c r="AP44" s="43" t="s">
        <v>342</v>
      </c>
      <c r="AQ44" s="33" t="s">
        <v>348</v>
      </c>
      <c r="AR44" s="33" t="s">
        <v>354</v>
      </c>
      <c r="AS44" s="42">
        <f t="shared" si="17"/>
        <v>0</v>
      </c>
      <c r="AT44" s="42">
        <f t="shared" si="18"/>
        <v>0</v>
      </c>
      <c r="AU44" s="42">
        <v>0</v>
      </c>
      <c r="AV44" s="42">
        <f t="shared" si="19"/>
        <v>0</v>
      </c>
    </row>
    <row r="45" spans="1:48" ht="12.75">
      <c r="A45" s="5" t="s">
        <v>29</v>
      </c>
      <c r="B45" s="5"/>
      <c r="C45" s="5" t="s">
        <v>112</v>
      </c>
      <c r="D45" s="5" t="s">
        <v>210</v>
      </c>
      <c r="E45" s="5" t="s">
        <v>288</v>
      </c>
      <c r="F45" s="19">
        <v>5</v>
      </c>
      <c r="G45" s="25">
        <v>0</v>
      </c>
      <c r="H45" s="19">
        <f t="shared" si="0"/>
        <v>0</v>
      </c>
      <c r="I45" s="19">
        <f t="shared" si="1"/>
        <v>0</v>
      </c>
      <c r="J45" s="19">
        <f t="shared" si="2"/>
        <v>0</v>
      </c>
      <c r="K45" s="19">
        <v>0.00056</v>
      </c>
      <c r="L45" s="19">
        <f t="shared" si="3"/>
        <v>0.0027999999999999995</v>
      </c>
      <c r="M45" s="38" t="s">
        <v>317</v>
      </c>
      <c r="P45" s="42">
        <f t="shared" si="4"/>
        <v>0</v>
      </c>
      <c r="R45" s="42">
        <f t="shared" si="5"/>
        <v>0</v>
      </c>
      <c r="S45" s="42">
        <f t="shared" si="6"/>
        <v>0</v>
      </c>
      <c r="T45" s="42">
        <f t="shared" si="7"/>
        <v>0</v>
      </c>
      <c r="U45" s="42">
        <f t="shared" si="8"/>
        <v>0</v>
      </c>
      <c r="V45" s="42">
        <f t="shared" si="9"/>
        <v>0</v>
      </c>
      <c r="W45" s="42">
        <f t="shared" si="10"/>
        <v>0</v>
      </c>
      <c r="X45" s="42">
        <f t="shared" si="11"/>
        <v>0</v>
      </c>
      <c r="Y45" s="33"/>
      <c r="Z45" s="19">
        <f t="shared" si="12"/>
        <v>0</v>
      </c>
      <c r="AA45" s="19">
        <f t="shared" si="13"/>
        <v>0</v>
      </c>
      <c r="AB45" s="19">
        <f t="shared" si="14"/>
        <v>0</v>
      </c>
      <c r="AD45" s="42">
        <v>21</v>
      </c>
      <c r="AE45" s="42">
        <f>G45*0.131480362537764</f>
        <v>0</v>
      </c>
      <c r="AF45" s="42">
        <f>G45*(1-0.131480362537764)</f>
        <v>0</v>
      </c>
      <c r="AG45" s="38" t="s">
        <v>7</v>
      </c>
      <c r="AM45" s="42">
        <f t="shared" si="15"/>
        <v>0</v>
      </c>
      <c r="AN45" s="42">
        <f t="shared" si="16"/>
        <v>0</v>
      </c>
      <c r="AO45" s="43" t="s">
        <v>333</v>
      </c>
      <c r="AP45" s="43" t="s">
        <v>342</v>
      </c>
      <c r="AQ45" s="33" t="s">
        <v>348</v>
      </c>
      <c r="AR45" s="33" t="s">
        <v>354</v>
      </c>
      <c r="AS45" s="42">
        <f t="shared" si="17"/>
        <v>0</v>
      </c>
      <c r="AT45" s="42">
        <f t="shared" si="18"/>
        <v>0</v>
      </c>
      <c r="AU45" s="42">
        <v>0</v>
      </c>
      <c r="AV45" s="42">
        <f t="shared" si="19"/>
        <v>0.0027999999999999995</v>
      </c>
    </row>
    <row r="46" spans="1:48" ht="12.75">
      <c r="A46" s="7" t="s">
        <v>30</v>
      </c>
      <c r="B46" s="7"/>
      <c r="C46" s="7" t="s">
        <v>113</v>
      </c>
      <c r="D46" s="7" t="s">
        <v>211</v>
      </c>
      <c r="E46" s="7" t="s">
        <v>291</v>
      </c>
      <c r="F46" s="20">
        <v>5</v>
      </c>
      <c r="G46" s="27">
        <v>0</v>
      </c>
      <c r="H46" s="20">
        <f t="shared" si="0"/>
        <v>0</v>
      </c>
      <c r="I46" s="20">
        <f t="shared" si="1"/>
        <v>0</v>
      </c>
      <c r="J46" s="20">
        <f t="shared" si="2"/>
        <v>0</v>
      </c>
      <c r="K46" s="20">
        <v>0</v>
      </c>
      <c r="L46" s="20">
        <f t="shared" si="3"/>
        <v>0</v>
      </c>
      <c r="M46" s="39"/>
      <c r="P46" s="42">
        <f t="shared" si="4"/>
        <v>0</v>
      </c>
      <c r="R46" s="42">
        <f t="shared" si="5"/>
        <v>0</v>
      </c>
      <c r="S46" s="42">
        <f t="shared" si="6"/>
        <v>0</v>
      </c>
      <c r="T46" s="42">
        <f t="shared" si="7"/>
        <v>0</v>
      </c>
      <c r="U46" s="42">
        <f t="shared" si="8"/>
        <v>0</v>
      </c>
      <c r="V46" s="42">
        <f t="shared" si="9"/>
        <v>0</v>
      </c>
      <c r="W46" s="42">
        <f t="shared" si="10"/>
        <v>0</v>
      </c>
      <c r="X46" s="42">
        <f t="shared" si="11"/>
        <v>0</v>
      </c>
      <c r="Y46" s="33"/>
      <c r="Z46" s="20">
        <f t="shared" si="12"/>
        <v>0</v>
      </c>
      <c r="AA46" s="20">
        <f t="shared" si="13"/>
        <v>0</v>
      </c>
      <c r="AB46" s="20">
        <f t="shared" si="14"/>
        <v>0</v>
      </c>
      <c r="AD46" s="42">
        <v>21</v>
      </c>
      <c r="AE46" s="42">
        <f>G46*1</f>
        <v>0</v>
      </c>
      <c r="AF46" s="42">
        <f>G46*(1-1)</f>
        <v>0</v>
      </c>
      <c r="AG46" s="39" t="s">
        <v>7</v>
      </c>
      <c r="AM46" s="42">
        <f t="shared" si="15"/>
        <v>0</v>
      </c>
      <c r="AN46" s="42">
        <f t="shared" si="16"/>
        <v>0</v>
      </c>
      <c r="AO46" s="43" t="s">
        <v>333</v>
      </c>
      <c r="AP46" s="43" t="s">
        <v>342</v>
      </c>
      <c r="AQ46" s="33" t="s">
        <v>348</v>
      </c>
      <c r="AS46" s="42">
        <f t="shared" si="17"/>
        <v>0</v>
      </c>
      <c r="AT46" s="42">
        <f t="shared" si="18"/>
        <v>0</v>
      </c>
      <c r="AU46" s="42">
        <v>0</v>
      </c>
      <c r="AV46" s="42">
        <f t="shared" si="19"/>
        <v>0</v>
      </c>
    </row>
    <row r="47" spans="1:48" ht="12.75">
      <c r="A47" s="5" t="s">
        <v>31</v>
      </c>
      <c r="B47" s="5"/>
      <c r="C47" s="5" t="s">
        <v>114</v>
      </c>
      <c r="D47" s="5" t="s">
        <v>212</v>
      </c>
      <c r="E47" s="5" t="s">
        <v>289</v>
      </c>
      <c r="F47" s="19">
        <v>616</v>
      </c>
      <c r="G47" s="25">
        <v>0</v>
      </c>
      <c r="H47" s="19">
        <f t="shared" si="0"/>
        <v>0</v>
      </c>
      <c r="I47" s="19">
        <f t="shared" si="1"/>
        <v>0</v>
      </c>
      <c r="J47" s="19">
        <f t="shared" si="2"/>
        <v>0</v>
      </c>
      <c r="K47" s="19">
        <v>3E-05</v>
      </c>
      <c r="L47" s="19">
        <f t="shared" si="3"/>
        <v>0.01848</v>
      </c>
      <c r="M47" s="38" t="s">
        <v>317</v>
      </c>
      <c r="P47" s="42">
        <f t="shared" si="4"/>
        <v>0</v>
      </c>
      <c r="R47" s="42">
        <f t="shared" si="5"/>
        <v>0</v>
      </c>
      <c r="S47" s="42">
        <f t="shared" si="6"/>
        <v>0</v>
      </c>
      <c r="T47" s="42">
        <f t="shared" si="7"/>
        <v>0</v>
      </c>
      <c r="U47" s="42">
        <f t="shared" si="8"/>
        <v>0</v>
      </c>
      <c r="V47" s="42">
        <f t="shared" si="9"/>
        <v>0</v>
      </c>
      <c r="W47" s="42">
        <f t="shared" si="10"/>
        <v>0</v>
      </c>
      <c r="X47" s="42">
        <f t="shared" si="11"/>
        <v>0</v>
      </c>
      <c r="Y47" s="33"/>
      <c r="Z47" s="19">
        <f t="shared" si="12"/>
        <v>0</v>
      </c>
      <c r="AA47" s="19">
        <f t="shared" si="13"/>
        <v>0</v>
      </c>
      <c r="AB47" s="19">
        <f t="shared" si="14"/>
        <v>0</v>
      </c>
      <c r="AD47" s="42">
        <v>21</v>
      </c>
      <c r="AE47" s="42">
        <f>G47*0.131143089872387</f>
        <v>0</v>
      </c>
      <c r="AF47" s="42">
        <f>G47*(1-0.131143089872387)</f>
        <v>0</v>
      </c>
      <c r="AG47" s="38" t="s">
        <v>7</v>
      </c>
      <c r="AM47" s="42">
        <f t="shared" si="15"/>
        <v>0</v>
      </c>
      <c r="AN47" s="42">
        <f t="shared" si="16"/>
        <v>0</v>
      </c>
      <c r="AO47" s="43" t="s">
        <v>333</v>
      </c>
      <c r="AP47" s="43" t="s">
        <v>342</v>
      </c>
      <c r="AQ47" s="33" t="s">
        <v>348</v>
      </c>
      <c r="AR47" s="33" t="s">
        <v>354</v>
      </c>
      <c r="AS47" s="42">
        <f t="shared" si="17"/>
        <v>0</v>
      </c>
      <c r="AT47" s="42">
        <f t="shared" si="18"/>
        <v>0</v>
      </c>
      <c r="AU47" s="42">
        <v>0</v>
      </c>
      <c r="AV47" s="42">
        <f t="shared" si="19"/>
        <v>0.01848</v>
      </c>
    </row>
    <row r="48" spans="3:13" ht="25.5" customHeight="1">
      <c r="C48" s="16" t="s">
        <v>90</v>
      </c>
      <c r="D48" s="104" t="s">
        <v>213</v>
      </c>
      <c r="E48" s="105"/>
      <c r="F48" s="105"/>
      <c r="G48" s="106"/>
      <c r="H48" s="105"/>
      <c r="I48" s="105"/>
      <c r="J48" s="105"/>
      <c r="K48" s="105"/>
      <c r="L48" s="105"/>
      <c r="M48" s="105"/>
    </row>
    <row r="49" spans="1:48" ht="12.75">
      <c r="A49" s="7" t="s">
        <v>32</v>
      </c>
      <c r="B49" s="7"/>
      <c r="C49" s="7" t="s">
        <v>115</v>
      </c>
      <c r="D49" s="7" t="s">
        <v>214</v>
      </c>
      <c r="E49" s="7" t="s">
        <v>292</v>
      </c>
      <c r="F49" s="20">
        <v>22.638</v>
      </c>
      <c r="G49" s="27">
        <v>0</v>
      </c>
      <c r="H49" s="20">
        <f>F49*AE49</f>
        <v>0</v>
      </c>
      <c r="I49" s="20">
        <f>J49-H49</f>
        <v>0</v>
      </c>
      <c r="J49" s="20">
        <f>F49*G49</f>
        <v>0</v>
      </c>
      <c r="K49" s="20">
        <v>0.001</v>
      </c>
      <c r="L49" s="20">
        <f>F49*K49</f>
        <v>0.022638000000000002</v>
      </c>
      <c r="M49" s="39" t="s">
        <v>317</v>
      </c>
      <c r="P49" s="42">
        <f>IF(AG49="5",J49,0)</f>
        <v>0</v>
      </c>
      <c r="R49" s="42">
        <f>IF(AG49="1",H49,0)</f>
        <v>0</v>
      </c>
      <c r="S49" s="42">
        <f>IF(AG49="1",I49,0)</f>
        <v>0</v>
      </c>
      <c r="T49" s="42">
        <f>IF(AG49="7",H49,0)</f>
        <v>0</v>
      </c>
      <c r="U49" s="42">
        <f>IF(AG49="7",I49,0)</f>
        <v>0</v>
      </c>
      <c r="V49" s="42">
        <f>IF(AG49="2",H49,0)</f>
        <v>0</v>
      </c>
      <c r="W49" s="42">
        <f>IF(AG49="2",I49,0)</f>
        <v>0</v>
      </c>
      <c r="X49" s="42">
        <f>IF(AG49="0",J49,0)</f>
        <v>0</v>
      </c>
      <c r="Y49" s="33"/>
      <c r="Z49" s="20">
        <f>IF(AD49=0,J49,0)</f>
        <v>0</v>
      </c>
      <c r="AA49" s="20">
        <f>IF(AD49=15,J49,0)</f>
        <v>0</v>
      </c>
      <c r="AB49" s="20">
        <f>IF(AD49=21,J49,0)</f>
        <v>0</v>
      </c>
      <c r="AD49" s="42">
        <v>21</v>
      </c>
      <c r="AE49" s="42">
        <f>G49*1</f>
        <v>0</v>
      </c>
      <c r="AF49" s="42">
        <f>G49*(1-1)</f>
        <v>0</v>
      </c>
      <c r="AG49" s="39" t="s">
        <v>7</v>
      </c>
      <c r="AM49" s="42">
        <f>F49*AE49</f>
        <v>0</v>
      </c>
      <c r="AN49" s="42">
        <f>F49*AF49</f>
        <v>0</v>
      </c>
      <c r="AO49" s="43" t="s">
        <v>333</v>
      </c>
      <c r="AP49" s="43" t="s">
        <v>342</v>
      </c>
      <c r="AQ49" s="33" t="s">
        <v>348</v>
      </c>
      <c r="AS49" s="42">
        <f>AM49+AN49</f>
        <v>0</v>
      </c>
      <c r="AT49" s="42">
        <f>G49/(100-AU49)*100</f>
        <v>0</v>
      </c>
      <c r="AU49" s="42">
        <v>0</v>
      </c>
      <c r="AV49" s="42">
        <f>L49</f>
        <v>0.022638000000000002</v>
      </c>
    </row>
    <row r="50" spans="3:13" ht="12.75">
      <c r="C50" s="16" t="s">
        <v>90</v>
      </c>
      <c r="D50" s="104" t="s">
        <v>215</v>
      </c>
      <c r="E50" s="105"/>
      <c r="F50" s="105"/>
      <c r="G50" s="106"/>
      <c r="H50" s="105"/>
      <c r="I50" s="105"/>
      <c r="J50" s="105"/>
      <c r="K50" s="105"/>
      <c r="L50" s="105"/>
      <c r="M50" s="105"/>
    </row>
    <row r="51" spans="1:48" ht="12.75">
      <c r="A51" s="5" t="s">
        <v>33</v>
      </c>
      <c r="B51" s="5"/>
      <c r="C51" s="5" t="s">
        <v>116</v>
      </c>
      <c r="D51" s="5" t="s">
        <v>216</v>
      </c>
      <c r="E51" s="5" t="s">
        <v>289</v>
      </c>
      <c r="F51" s="19">
        <v>112.2</v>
      </c>
      <c r="G51" s="25">
        <v>0</v>
      </c>
      <c r="H51" s="19">
        <f aca="true" t="shared" si="20" ref="H51:H58">F51*AE51</f>
        <v>0</v>
      </c>
      <c r="I51" s="19">
        <f aca="true" t="shared" si="21" ref="I51:I58">J51-H51</f>
        <v>0</v>
      </c>
      <c r="J51" s="19">
        <f aca="true" t="shared" si="22" ref="J51:J58">F51*G51</f>
        <v>0</v>
      </c>
      <c r="K51" s="19">
        <v>0</v>
      </c>
      <c r="L51" s="19">
        <f aca="true" t="shared" si="23" ref="L51:L58">F51*K51</f>
        <v>0</v>
      </c>
      <c r="M51" s="38" t="s">
        <v>317</v>
      </c>
      <c r="P51" s="42">
        <f aca="true" t="shared" si="24" ref="P51:P58">IF(AG51="5",J51,0)</f>
        <v>0</v>
      </c>
      <c r="R51" s="42">
        <f aca="true" t="shared" si="25" ref="R51:R58">IF(AG51="1",H51,0)</f>
        <v>0</v>
      </c>
      <c r="S51" s="42">
        <f aca="true" t="shared" si="26" ref="S51:S58">IF(AG51="1",I51,0)</f>
        <v>0</v>
      </c>
      <c r="T51" s="42">
        <f aca="true" t="shared" si="27" ref="T51:T58">IF(AG51="7",H51,0)</f>
        <v>0</v>
      </c>
      <c r="U51" s="42">
        <f aca="true" t="shared" si="28" ref="U51:U58">IF(AG51="7",I51,0)</f>
        <v>0</v>
      </c>
      <c r="V51" s="42">
        <f aca="true" t="shared" si="29" ref="V51:V58">IF(AG51="2",H51,0)</f>
        <v>0</v>
      </c>
      <c r="W51" s="42">
        <f aca="true" t="shared" si="30" ref="W51:W58">IF(AG51="2",I51,0)</f>
        <v>0</v>
      </c>
      <c r="X51" s="42">
        <f aca="true" t="shared" si="31" ref="X51:X58">IF(AG51="0",J51,0)</f>
        <v>0</v>
      </c>
      <c r="Y51" s="33"/>
      <c r="Z51" s="19">
        <f aca="true" t="shared" si="32" ref="Z51:Z58">IF(AD51=0,J51,0)</f>
        <v>0</v>
      </c>
      <c r="AA51" s="19">
        <f aca="true" t="shared" si="33" ref="AA51:AA58">IF(AD51=15,J51,0)</f>
        <v>0</v>
      </c>
      <c r="AB51" s="19">
        <f aca="true" t="shared" si="34" ref="AB51:AB58">IF(AD51=21,J51,0)</f>
        <v>0</v>
      </c>
      <c r="AD51" s="42">
        <v>21</v>
      </c>
      <c r="AE51" s="42">
        <f>G51*0</f>
        <v>0</v>
      </c>
      <c r="AF51" s="42">
        <f>G51*(1-0)</f>
        <v>0</v>
      </c>
      <c r="AG51" s="38" t="s">
        <v>7</v>
      </c>
      <c r="AM51" s="42">
        <f aca="true" t="shared" si="35" ref="AM51:AM58">F51*AE51</f>
        <v>0</v>
      </c>
      <c r="AN51" s="42">
        <f aca="true" t="shared" si="36" ref="AN51:AN58">F51*AF51</f>
        <v>0</v>
      </c>
      <c r="AO51" s="43" t="s">
        <v>333</v>
      </c>
      <c r="AP51" s="43" t="s">
        <v>342</v>
      </c>
      <c r="AQ51" s="33" t="s">
        <v>348</v>
      </c>
      <c r="AR51" s="33" t="s">
        <v>354</v>
      </c>
      <c r="AS51" s="42">
        <f aca="true" t="shared" si="37" ref="AS51:AS58">AM51+AN51</f>
        <v>0</v>
      </c>
      <c r="AT51" s="42">
        <f aca="true" t="shared" si="38" ref="AT51:AT58">G51/(100-AU51)*100</f>
        <v>0</v>
      </c>
      <c r="AU51" s="42">
        <v>0</v>
      </c>
      <c r="AV51" s="42">
        <f aca="true" t="shared" si="39" ref="AV51:AV58">L51</f>
        <v>0</v>
      </c>
    </row>
    <row r="52" spans="1:48" ht="12.75">
      <c r="A52" s="5" t="s">
        <v>34</v>
      </c>
      <c r="B52" s="5"/>
      <c r="C52" s="5" t="s">
        <v>117</v>
      </c>
      <c r="D52" s="5" t="s">
        <v>217</v>
      </c>
      <c r="E52" s="5" t="s">
        <v>289</v>
      </c>
      <c r="F52" s="19">
        <v>112.2</v>
      </c>
      <c r="G52" s="25">
        <v>0</v>
      </c>
      <c r="H52" s="19">
        <f t="shared" si="20"/>
        <v>0</v>
      </c>
      <c r="I52" s="19">
        <f t="shared" si="21"/>
        <v>0</v>
      </c>
      <c r="J52" s="19">
        <f t="shared" si="22"/>
        <v>0</v>
      </c>
      <c r="K52" s="19">
        <v>0</v>
      </c>
      <c r="L52" s="19">
        <f t="shared" si="23"/>
        <v>0</v>
      </c>
      <c r="M52" s="38" t="s">
        <v>317</v>
      </c>
      <c r="P52" s="42">
        <f t="shared" si="24"/>
        <v>0</v>
      </c>
      <c r="R52" s="42">
        <f t="shared" si="25"/>
        <v>0</v>
      </c>
      <c r="S52" s="42">
        <f t="shared" si="26"/>
        <v>0</v>
      </c>
      <c r="T52" s="42">
        <f t="shared" si="27"/>
        <v>0</v>
      </c>
      <c r="U52" s="42">
        <f t="shared" si="28"/>
        <v>0</v>
      </c>
      <c r="V52" s="42">
        <f t="shared" si="29"/>
        <v>0</v>
      </c>
      <c r="W52" s="42">
        <f t="shared" si="30"/>
        <v>0</v>
      </c>
      <c r="X52" s="42">
        <f t="shared" si="31"/>
        <v>0</v>
      </c>
      <c r="Y52" s="33"/>
      <c r="Z52" s="19">
        <f t="shared" si="32"/>
        <v>0</v>
      </c>
      <c r="AA52" s="19">
        <f t="shared" si="33"/>
        <v>0</v>
      </c>
      <c r="AB52" s="19">
        <f t="shared" si="34"/>
        <v>0</v>
      </c>
      <c r="AD52" s="42">
        <v>21</v>
      </c>
      <c r="AE52" s="42">
        <f>G52*0</f>
        <v>0</v>
      </c>
      <c r="AF52" s="42">
        <f>G52*(1-0)</f>
        <v>0</v>
      </c>
      <c r="AG52" s="38" t="s">
        <v>7</v>
      </c>
      <c r="AM52" s="42">
        <f t="shared" si="35"/>
        <v>0</v>
      </c>
      <c r="AN52" s="42">
        <f t="shared" si="36"/>
        <v>0</v>
      </c>
      <c r="AO52" s="43" t="s">
        <v>333</v>
      </c>
      <c r="AP52" s="43" t="s">
        <v>342</v>
      </c>
      <c r="AQ52" s="33" t="s">
        <v>348</v>
      </c>
      <c r="AR52" s="33" t="s">
        <v>354</v>
      </c>
      <c r="AS52" s="42">
        <f t="shared" si="37"/>
        <v>0</v>
      </c>
      <c r="AT52" s="42">
        <f t="shared" si="38"/>
        <v>0</v>
      </c>
      <c r="AU52" s="42">
        <v>0</v>
      </c>
      <c r="AV52" s="42">
        <f t="shared" si="39"/>
        <v>0</v>
      </c>
    </row>
    <row r="53" spans="1:48" ht="12.75">
      <c r="A53" s="7" t="s">
        <v>35</v>
      </c>
      <c r="B53" s="7"/>
      <c r="C53" s="7" t="s">
        <v>118</v>
      </c>
      <c r="D53" s="7" t="s">
        <v>218</v>
      </c>
      <c r="E53" s="7" t="s">
        <v>290</v>
      </c>
      <c r="F53" s="20">
        <v>11.781</v>
      </c>
      <c r="G53" s="27">
        <v>0</v>
      </c>
      <c r="H53" s="20">
        <f t="shared" si="20"/>
        <v>0</v>
      </c>
      <c r="I53" s="20">
        <f t="shared" si="21"/>
        <v>0</v>
      </c>
      <c r="J53" s="20">
        <f t="shared" si="22"/>
        <v>0</v>
      </c>
      <c r="K53" s="20">
        <v>0.6</v>
      </c>
      <c r="L53" s="20">
        <f t="shared" si="23"/>
        <v>7.0686</v>
      </c>
      <c r="M53" s="39" t="s">
        <v>317</v>
      </c>
      <c r="P53" s="42">
        <f t="shared" si="24"/>
        <v>0</v>
      </c>
      <c r="R53" s="42">
        <f t="shared" si="25"/>
        <v>0</v>
      </c>
      <c r="S53" s="42">
        <f t="shared" si="26"/>
        <v>0</v>
      </c>
      <c r="T53" s="42">
        <f t="shared" si="27"/>
        <v>0</v>
      </c>
      <c r="U53" s="42">
        <f t="shared" si="28"/>
        <v>0</v>
      </c>
      <c r="V53" s="42">
        <f t="shared" si="29"/>
        <v>0</v>
      </c>
      <c r="W53" s="42">
        <f t="shared" si="30"/>
        <v>0</v>
      </c>
      <c r="X53" s="42">
        <f t="shared" si="31"/>
        <v>0</v>
      </c>
      <c r="Y53" s="33"/>
      <c r="Z53" s="20">
        <f t="shared" si="32"/>
        <v>0</v>
      </c>
      <c r="AA53" s="20">
        <f t="shared" si="33"/>
        <v>0</v>
      </c>
      <c r="AB53" s="20">
        <f t="shared" si="34"/>
        <v>0</v>
      </c>
      <c r="AD53" s="42">
        <v>21</v>
      </c>
      <c r="AE53" s="42">
        <f>G53*1</f>
        <v>0</v>
      </c>
      <c r="AF53" s="42">
        <f>G53*(1-1)</f>
        <v>0</v>
      </c>
      <c r="AG53" s="39" t="s">
        <v>7</v>
      </c>
      <c r="AM53" s="42">
        <f t="shared" si="35"/>
        <v>0</v>
      </c>
      <c r="AN53" s="42">
        <f t="shared" si="36"/>
        <v>0</v>
      </c>
      <c r="AO53" s="43" t="s">
        <v>333</v>
      </c>
      <c r="AP53" s="43" t="s">
        <v>342</v>
      </c>
      <c r="AQ53" s="33" t="s">
        <v>348</v>
      </c>
      <c r="AS53" s="42">
        <f t="shared" si="37"/>
        <v>0</v>
      </c>
      <c r="AT53" s="42">
        <f t="shared" si="38"/>
        <v>0</v>
      </c>
      <c r="AU53" s="42">
        <v>0</v>
      </c>
      <c r="AV53" s="42">
        <f t="shared" si="39"/>
        <v>7.0686</v>
      </c>
    </row>
    <row r="54" spans="1:48" ht="12.75">
      <c r="A54" s="5" t="s">
        <v>36</v>
      </c>
      <c r="B54" s="5"/>
      <c r="C54" s="5" t="s">
        <v>119</v>
      </c>
      <c r="D54" s="5" t="s">
        <v>219</v>
      </c>
      <c r="E54" s="5" t="s">
        <v>289</v>
      </c>
      <c r="F54" s="19">
        <v>711</v>
      </c>
      <c r="G54" s="25">
        <v>0</v>
      </c>
      <c r="H54" s="19">
        <f t="shared" si="20"/>
        <v>0</v>
      </c>
      <c r="I54" s="19">
        <f t="shared" si="21"/>
        <v>0</v>
      </c>
      <c r="J54" s="19">
        <f t="shared" si="22"/>
        <v>0</v>
      </c>
      <c r="K54" s="19">
        <v>0</v>
      </c>
      <c r="L54" s="19">
        <f t="shared" si="23"/>
        <v>0</v>
      </c>
      <c r="M54" s="38" t="s">
        <v>317</v>
      </c>
      <c r="P54" s="42">
        <f t="shared" si="24"/>
        <v>0</v>
      </c>
      <c r="R54" s="42">
        <f t="shared" si="25"/>
        <v>0</v>
      </c>
      <c r="S54" s="42">
        <f t="shared" si="26"/>
        <v>0</v>
      </c>
      <c r="T54" s="42">
        <f t="shared" si="27"/>
        <v>0</v>
      </c>
      <c r="U54" s="42">
        <f t="shared" si="28"/>
        <v>0</v>
      </c>
      <c r="V54" s="42">
        <f t="shared" si="29"/>
        <v>0</v>
      </c>
      <c r="W54" s="42">
        <f t="shared" si="30"/>
        <v>0</v>
      </c>
      <c r="X54" s="42">
        <f t="shared" si="31"/>
        <v>0</v>
      </c>
      <c r="Y54" s="33"/>
      <c r="Z54" s="19">
        <f t="shared" si="32"/>
        <v>0</v>
      </c>
      <c r="AA54" s="19">
        <f t="shared" si="33"/>
        <v>0</v>
      </c>
      <c r="AB54" s="19">
        <f t="shared" si="34"/>
        <v>0</v>
      </c>
      <c r="AD54" s="42">
        <v>21</v>
      </c>
      <c r="AE54" s="42">
        <f>G54*0</f>
        <v>0</v>
      </c>
      <c r="AF54" s="42">
        <f>G54*(1-0)</f>
        <v>0</v>
      </c>
      <c r="AG54" s="38" t="s">
        <v>7</v>
      </c>
      <c r="AM54" s="42">
        <f t="shared" si="35"/>
        <v>0</v>
      </c>
      <c r="AN54" s="42">
        <f t="shared" si="36"/>
        <v>0</v>
      </c>
      <c r="AO54" s="43" t="s">
        <v>333</v>
      </c>
      <c r="AP54" s="43" t="s">
        <v>342</v>
      </c>
      <c r="AQ54" s="33" t="s">
        <v>348</v>
      </c>
      <c r="AR54" s="33" t="s">
        <v>354</v>
      </c>
      <c r="AS54" s="42">
        <f t="shared" si="37"/>
        <v>0</v>
      </c>
      <c r="AT54" s="42">
        <f t="shared" si="38"/>
        <v>0</v>
      </c>
      <c r="AU54" s="42">
        <v>0</v>
      </c>
      <c r="AV54" s="42">
        <f t="shared" si="39"/>
        <v>0</v>
      </c>
    </row>
    <row r="55" spans="1:48" ht="12.75">
      <c r="A55" s="5" t="s">
        <v>37</v>
      </c>
      <c r="B55" s="5"/>
      <c r="C55" s="5" t="s">
        <v>120</v>
      </c>
      <c r="D55" s="5" t="s">
        <v>220</v>
      </c>
      <c r="E55" s="5" t="s">
        <v>289</v>
      </c>
      <c r="F55" s="19">
        <v>711</v>
      </c>
      <c r="G55" s="25">
        <v>0</v>
      </c>
      <c r="H55" s="19">
        <f t="shared" si="20"/>
        <v>0</v>
      </c>
      <c r="I55" s="19">
        <f t="shared" si="21"/>
        <v>0</v>
      </c>
      <c r="J55" s="19">
        <f t="shared" si="22"/>
        <v>0</v>
      </c>
      <c r="K55" s="19">
        <v>0</v>
      </c>
      <c r="L55" s="19">
        <f t="shared" si="23"/>
        <v>0</v>
      </c>
      <c r="M55" s="38" t="s">
        <v>317</v>
      </c>
      <c r="P55" s="42">
        <f t="shared" si="24"/>
        <v>0</v>
      </c>
      <c r="R55" s="42">
        <f t="shared" si="25"/>
        <v>0</v>
      </c>
      <c r="S55" s="42">
        <f t="shared" si="26"/>
        <v>0</v>
      </c>
      <c r="T55" s="42">
        <f t="shared" si="27"/>
        <v>0</v>
      </c>
      <c r="U55" s="42">
        <f t="shared" si="28"/>
        <v>0</v>
      </c>
      <c r="V55" s="42">
        <f t="shared" si="29"/>
        <v>0</v>
      </c>
      <c r="W55" s="42">
        <f t="shared" si="30"/>
        <v>0</v>
      </c>
      <c r="X55" s="42">
        <f t="shared" si="31"/>
        <v>0</v>
      </c>
      <c r="Y55" s="33"/>
      <c r="Z55" s="19">
        <f t="shared" si="32"/>
        <v>0</v>
      </c>
      <c r="AA55" s="19">
        <f t="shared" si="33"/>
        <v>0</v>
      </c>
      <c r="AB55" s="19">
        <f t="shared" si="34"/>
        <v>0</v>
      </c>
      <c r="AD55" s="42">
        <v>21</v>
      </c>
      <c r="AE55" s="42">
        <f>G55*0</f>
        <v>0</v>
      </c>
      <c r="AF55" s="42">
        <f>G55*(1-0)</f>
        <v>0</v>
      </c>
      <c r="AG55" s="38" t="s">
        <v>7</v>
      </c>
      <c r="AM55" s="42">
        <f t="shared" si="35"/>
        <v>0</v>
      </c>
      <c r="AN55" s="42">
        <f t="shared" si="36"/>
        <v>0</v>
      </c>
      <c r="AO55" s="43" t="s">
        <v>333</v>
      </c>
      <c r="AP55" s="43" t="s">
        <v>342</v>
      </c>
      <c r="AQ55" s="33" t="s">
        <v>348</v>
      </c>
      <c r="AR55" s="33" t="s">
        <v>354</v>
      </c>
      <c r="AS55" s="42">
        <f t="shared" si="37"/>
        <v>0</v>
      </c>
      <c r="AT55" s="42">
        <f t="shared" si="38"/>
        <v>0</v>
      </c>
      <c r="AU55" s="42">
        <v>0</v>
      </c>
      <c r="AV55" s="42">
        <f t="shared" si="39"/>
        <v>0</v>
      </c>
    </row>
    <row r="56" spans="1:48" ht="12.75">
      <c r="A56" s="5" t="s">
        <v>38</v>
      </c>
      <c r="B56" s="5"/>
      <c r="C56" s="5" t="s">
        <v>121</v>
      </c>
      <c r="D56" s="5" t="s">
        <v>221</v>
      </c>
      <c r="E56" s="5" t="s">
        <v>289</v>
      </c>
      <c r="F56" s="19">
        <v>711</v>
      </c>
      <c r="G56" s="25">
        <v>0</v>
      </c>
      <c r="H56" s="19">
        <f t="shared" si="20"/>
        <v>0</v>
      </c>
      <c r="I56" s="19">
        <f t="shared" si="21"/>
        <v>0</v>
      </c>
      <c r="J56" s="19">
        <f t="shared" si="22"/>
        <v>0</v>
      </c>
      <c r="K56" s="19">
        <v>0</v>
      </c>
      <c r="L56" s="19">
        <f t="shared" si="23"/>
        <v>0</v>
      </c>
      <c r="M56" s="38" t="s">
        <v>317</v>
      </c>
      <c r="P56" s="42">
        <f t="shared" si="24"/>
        <v>0</v>
      </c>
      <c r="R56" s="42">
        <f t="shared" si="25"/>
        <v>0</v>
      </c>
      <c r="S56" s="42">
        <f t="shared" si="26"/>
        <v>0</v>
      </c>
      <c r="T56" s="42">
        <f t="shared" si="27"/>
        <v>0</v>
      </c>
      <c r="U56" s="42">
        <f t="shared" si="28"/>
        <v>0</v>
      </c>
      <c r="V56" s="42">
        <f t="shared" si="29"/>
        <v>0</v>
      </c>
      <c r="W56" s="42">
        <f t="shared" si="30"/>
        <v>0</v>
      </c>
      <c r="X56" s="42">
        <f t="shared" si="31"/>
        <v>0</v>
      </c>
      <c r="Y56" s="33"/>
      <c r="Z56" s="19">
        <f t="shared" si="32"/>
        <v>0</v>
      </c>
      <c r="AA56" s="19">
        <f t="shared" si="33"/>
        <v>0</v>
      </c>
      <c r="AB56" s="19">
        <f t="shared" si="34"/>
        <v>0</v>
      </c>
      <c r="AD56" s="42">
        <v>21</v>
      </c>
      <c r="AE56" s="42">
        <f>G56*0</f>
        <v>0</v>
      </c>
      <c r="AF56" s="42">
        <f>G56*(1-0)</f>
        <v>0</v>
      </c>
      <c r="AG56" s="38" t="s">
        <v>7</v>
      </c>
      <c r="AM56" s="42">
        <f t="shared" si="35"/>
        <v>0</v>
      </c>
      <c r="AN56" s="42">
        <f t="shared" si="36"/>
        <v>0</v>
      </c>
      <c r="AO56" s="43" t="s">
        <v>333</v>
      </c>
      <c r="AP56" s="43" t="s">
        <v>342</v>
      </c>
      <c r="AQ56" s="33" t="s">
        <v>348</v>
      </c>
      <c r="AR56" s="33" t="s">
        <v>354</v>
      </c>
      <c r="AS56" s="42">
        <f t="shared" si="37"/>
        <v>0</v>
      </c>
      <c r="AT56" s="42">
        <f t="shared" si="38"/>
        <v>0</v>
      </c>
      <c r="AU56" s="42">
        <v>0</v>
      </c>
      <c r="AV56" s="42">
        <f t="shared" si="39"/>
        <v>0</v>
      </c>
    </row>
    <row r="57" spans="1:48" ht="12.75">
      <c r="A57" s="5" t="s">
        <v>39</v>
      </c>
      <c r="B57" s="5"/>
      <c r="C57" s="5" t="s">
        <v>122</v>
      </c>
      <c r="D57" s="5" t="s">
        <v>222</v>
      </c>
      <c r="E57" s="5" t="s">
        <v>289</v>
      </c>
      <c r="F57" s="19">
        <v>711</v>
      </c>
      <c r="G57" s="25">
        <v>0</v>
      </c>
      <c r="H57" s="19">
        <f t="shared" si="20"/>
        <v>0</v>
      </c>
      <c r="I57" s="19">
        <f t="shared" si="21"/>
        <v>0</v>
      </c>
      <c r="J57" s="19">
        <f t="shared" si="22"/>
        <v>0</v>
      </c>
      <c r="K57" s="19">
        <v>0</v>
      </c>
      <c r="L57" s="19">
        <f t="shared" si="23"/>
        <v>0</v>
      </c>
      <c r="M57" s="38" t="s">
        <v>317</v>
      </c>
      <c r="P57" s="42">
        <f t="shared" si="24"/>
        <v>0</v>
      </c>
      <c r="R57" s="42">
        <f t="shared" si="25"/>
        <v>0</v>
      </c>
      <c r="S57" s="42">
        <f t="shared" si="26"/>
        <v>0</v>
      </c>
      <c r="T57" s="42">
        <f t="shared" si="27"/>
        <v>0</v>
      </c>
      <c r="U57" s="42">
        <f t="shared" si="28"/>
        <v>0</v>
      </c>
      <c r="V57" s="42">
        <f t="shared" si="29"/>
        <v>0</v>
      </c>
      <c r="W57" s="42">
        <f t="shared" si="30"/>
        <v>0</v>
      </c>
      <c r="X57" s="42">
        <f t="shared" si="31"/>
        <v>0</v>
      </c>
      <c r="Y57" s="33"/>
      <c r="Z57" s="19">
        <f t="shared" si="32"/>
        <v>0</v>
      </c>
      <c r="AA57" s="19">
        <f t="shared" si="33"/>
        <v>0</v>
      </c>
      <c r="AB57" s="19">
        <f t="shared" si="34"/>
        <v>0</v>
      </c>
      <c r="AD57" s="42">
        <v>21</v>
      </c>
      <c r="AE57" s="42">
        <f>G57*0</f>
        <v>0</v>
      </c>
      <c r="AF57" s="42">
        <f>G57*(1-0)</f>
        <v>0</v>
      </c>
      <c r="AG57" s="38" t="s">
        <v>7</v>
      </c>
      <c r="AM57" s="42">
        <f t="shared" si="35"/>
        <v>0</v>
      </c>
      <c r="AN57" s="42">
        <f t="shared" si="36"/>
        <v>0</v>
      </c>
      <c r="AO57" s="43" t="s">
        <v>333</v>
      </c>
      <c r="AP57" s="43" t="s">
        <v>342</v>
      </c>
      <c r="AQ57" s="33" t="s">
        <v>348</v>
      </c>
      <c r="AR57" s="33" t="s">
        <v>354</v>
      </c>
      <c r="AS57" s="42">
        <f t="shared" si="37"/>
        <v>0</v>
      </c>
      <c r="AT57" s="42">
        <f t="shared" si="38"/>
        <v>0</v>
      </c>
      <c r="AU57" s="42">
        <v>0</v>
      </c>
      <c r="AV57" s="42">
        <f t="shared" si="39"/>
        <v>0</v>
      </c>
    </row>
    <row r="58" spans="1:48" ht="12.75">
      <c r="A58" s="5" t="s">
        <v>40</v>
      </c>
      <c r="B58" s="5"/>
      <c r="C58" s="5" t="s">
        <v>123</v>
      </c>
      <c r="D58" s="5" t="s">
        <v>223</v>
      </c>
      <c r="E58" s="5" t="s">
        <v>289</v>
      </c>
      <c r="F58" s="19">
        <v>95</v>
      </c>
      <c r="G58" s="25">
        <v>0</v>
      </c>
      <c r="H58" s="19">
        <f t="shared" si="20"/>
        <v>0</v>
      </c>
      <c r="I58" s="19">
        <f t="shared" si="21"/>
        <v>0</v>
      </c>
      <c r="J58" s="19">
        <f t="shared" si="22"/>
        <v>0</v>
      </c>
      <c r="K58" s="19">
        <v>0</v>
      </c>
      <c r="L58" s="19">
        <f t="shared" si="23"/>
        <v>0</v>
      </c>
      <c r="M58" s="38" t="s">
        <v>317</v>
      </c>
      <c r="P58" s="42">
        <f t="shared" si="24"/>
        <v>0</v>
      </c>
      <c r="R58" s="42">
        <f t="shared" si="25"/>
        <v>0</v>
      </c>
      <c r="S58" s="42">
        <f t="shared" si="26"/>
        <v>0</v>
      </c>
      <c r="T58" s="42">
        <f t="shared" si="27"/>
        <v>0</v>
      </c>
      <c r="U58" s="42">
        <f t="shared" si="28"/>
        <v>0</v>
      </c>
      <c r="V58" s="42">
        <f t="shared" si="29"/>
        <v>0</v>
      </c>
      <c r="W58" s="42">
        <f t="shared" si="30"/>
        <v>0</v>
      </c>
      <c r="X58" s="42">
        <f t="shared" si="31"/>
        <v>0</v>
      </c>
      <c r="Y58" s="33"/>
      <c r="Z58" s="19">
        <f t="shared" si="32"/>
        <v>0</v>
      </c>
      <c r="AA58" s="19">
        <f t="shared" si="33"/>
        <v>0</v>
      </c>
      <c r="AB58" s="19">
        <f t="shared" si="34"/>
        <v>0</v>
      </c>
      <c r="AD58" s="42">
        <v>21</v>
      </c>
      <c r="AE58" s="42">
        <f>G58*0.075098814229249</f>
        <v>0</v>
      </c>
      <c r="AF58" s="42">
        <f>G58*(1-0.075098814229249)</f>
        <v>0</v>
      </c>
      <c r="AG58" s="38" t="s">
        <v>7</v>
      </c>
      <c r="AM58" s="42">
        <f t="shared" si="35"/>
        <v>0</v>
      </c>
      <c r="AN58" s="42">
        <f t="shared" si="36"/>
        <v>0</v>
      </c>
      <c r="AO58" s="43" t="s">
        <v>333</v>
      </c>
      <c r="AP58" s="43" t="s">
        <v>342</v>
      </c>
      <c r="AQ58" s="33" t="s">
        <v>348</v>
      </c>
      <c r="AR58" s="33" t="s">
        <v>354</v>
      </c>
      <c r="AS58" s="42">
        <f t="shared" si="37"/>
        <v>0</v>
      </c>
      <c r="AT58" s="42">
        <f t="shared" si="38"/>
        <v>0</v>
      </c>
      <c r="AU58" s="42">
        <v>0</v>
      </c>
      <c r="AV58" s="42">
        <f t="shared" si="39"/>
        <v>0</v>
      </c>
    </row>
    <row r="59" spans="3:13" ht="12.75">
      <c r="C59" s="16" t="s">
        <v>90</v>
      </c>
      <c r="D59" s="104" t="s">
        <v>224</v>
      </c>
      <c r="E59" s="105"/>
      <c r="F59" s="105"/>
      <c r="G59" s="106"/>
      <c r="H59" s="105"/>
      <c r="I59" s="105"/>
      <c r="J59" s="105"/>
      <c r="K59" s="105"/>
      <c r="L59" s="105"/>
      <c r="M59" s="105"/>
    </row>
    <row r="60" spans="1:48" ht="12.75">
      <c r="A60" s="7" t="s">
        <v>41</v>
      </c>
      <c r="B60" s="7"/>
      <c r="C60" s="7" t="s">
        <v>124</v>
      </c>
      <c r="D60" s="7" t="s">
        <v>225</v>
      </c>
      <c r="E60" s="7" t="s">
        <v>293</v>
      </c>
      <c r="F60" s="20">
        <v>300</v>
      </c>
      <c r="G60" s="27">
        <v>0</v>
      </c>
      <c r="H60" s="20">
        <f>F60*AE60</f>
        <v>0</v>
      </c>
      <c r="I60" s="20">
        <f>J60-H60</f>
        <v>0</v>
      </c>
      <c r="J60" s="20">
        <f>F60*G60</f>
        <v>0</v>
      </c>
      <c r="K60" s="20">
        <v>0</v>
      </c>
      <c r="L60" s="20">
        <f>F60*K60</f>
        <v>0</v>
      </c>
      <c r="M60" s="39"/>
      <c r="P60" s="42">
        <f>IF(AG60="5",J60,0)</f>
        <v>0</v>
      </c>
      <c r="R60" s="42">
        <f>IF(AG60="1",H60,0)</f>
        <v>0</v>
      </c>
      <c r="S60" s="42">
        <f>IF(AG60="1",I60,0)</f>
        <v>0</v>
      </c>
      <c r="T60" s="42">
        <f>IF(AG60="7",H60,0)</f>
        <v>0</v>
      </c>
      <c r="U60" s="42">
        <f>IF(AG60="7",I60,0)</f>
        <v>0</v>
      </c>
      <c r="V60" s="42">
        <f>IF(AG60="2",H60,0)</f>
        <v>0</v>
      </c>
      <c r="W60" s="42">
        <f>IF(AG60="2",I60,0)</f>
        <v>0</v>
      </c>
      <c r="X60" s="42">
        <f>IF(AG60="0",J60,0)</f>
        <v>0</v>
      </c>
      <c r="Y60" s="33"/>
      <c r="Z60" s="20">
        <f>IF(AD60=0,J60,0)</f>
        <v>0</v>
      </c>
      <c r="AA60" s="20">
        <f>IF(AD60=15,J60,0)</f>
        <v>0</v>
      </c>
      <c r="AB60" s="20">
        <f>IF(AD60=21,J60,0)</f>
        <v>0</v>
      </c>
      <c r="AD60" s="42">
        <v>21</v>
      </c>
      <c r="AE60" s="42">
        <f>G60*1</f>
        <v>0</v>
      </c>
      <c r="AF60" s="42">
        <f>G60*(1-1)</f>
        <v>0</v>
      </c>
      <c r="AG60" s="39" t="s">
        <v>7</v>
      </c>
      <c r="AM60" s="42">
        <f>F60*AE60</f>
        <v>0</v>
      </c>
      <c r="AN60" s="42">
        <f>F60*AF60</f>
        <v>0</v>
      </c>
      <c r="AO60" s="43" t="s">
        <v>333</v>
      </c>
      <c r="AP60" s="43" t="s">
        <v>342</v>
      </c>
      <c r="AQ60" s="33" t="s">
        <v>348</v>
      </c>
      <c r="AS60" s="42">
        <f>AM60+AN60</f>
        <v>0</v>
      </c>
      <c r="AT60" s="42">
        <f>G60/(100-AU60)*100</f>
        <v>0</v>
      </c>
      <c r="AU60" s="42">
        <v>0</v>
      </c>
      <c r="AV60" s="42">
        <f>L60</f>
        <v>0</v>
      </c>
    </row>
    <row r="61" spans="1:37" ht="12.75">
      <c r="A61" s="6"/>
      <c r="B61" s="15"/>
      <c r="C61" s="15" t="s">
        <v>33</v>
      </c>
      <c r="D61" s="15" t="s">
        <v>226</v>
      </c>
      <c r="E61" s="6" t="s">
        <v>6</v>
      </c>
      <c r="F61" s="6" t="s">
        <v>6</v>
      </c>
      <c r="G61" s="26" t="s">
        <v>6</v>
      </c>
      <c r="H61" s="45">
        <f>SUM(H62:H62)</f>
        <v>0</v>
      </c>
      <c r="I61" s="45">
        <f>SUM(I62:I62)</f>
        <v>0</v>
      </c>
      <c r="J61" s="45">
        <f>H61+I61</f>
        <v>0</v>
      </c>
      <c r="K61" s="33"/>
      <c r="L61" s="45">
        <f>SUM(L62:L62)</f>
        <v>0.5639040000000001</v>
      </c>
      <c r="M61" s="33"/>
      <c r="Y61" s="33"/>
      <c r="AI61" s="45">
        <f>SUM(Z62:Z62)</f>
        <v>0</v>
      </c>
      <c r="AJ61" s="45">
        <f>SUM(AA62:AA62)</f>
        <v>0</v>
      </c>
      <c r="AK61" s="45">
        <f>SUM(AB62:AB62)</f>
        <v>0</v>
      </c>
    </row>
    <row r="62" spans="1:48" ht="12.75">
      <c r="A62" s="5" t="s">
        <v>42</v>
      </c>
      <c r="B62" s="5"/>
      <c r="C62" s="5" t="s">
        <v>125</v>
      </c>
      <c r="D62" s="5" t="s">
        <v>227</v>
      </c>
      <c r="E62" s="5" t="s">
        <v>289</v>
      </c>
      <c r="F62" s="19">
        <v>14.4</v>
      </c>
      <c r="G62" s="25">
        <v>0</v>
      </c>
      <c r="H62" s="19">
        <f>F62*AE62</f>
        <v>0</v>
      </c>
      <c r="I62" s="19">
        <f>J62-H62</f>
        <v>0</v>
      </c>
      <c r="J62" s="19">
        <f>F62*G62</f>
        <v>0</v>
      </c>
      <c r="K62" s="19">
        <v>0.03916</v>
      </c>
      <c r="L62" s="19">
        <f>F62*K62</f>
        <v>0.5639040000000001</v>
      </c>
      <c r="M62" s="38" t="s">
        <v>317</v>
      </c>
      <c r="P62" s="42">
        <f>IF(AG62="5",J62,0)</f>
        <v>0</v>
      </c>
      <c r="R62" s="42">
        <f>IF(AG62="1",H62,0)</f>
        <v>0</v>
      </c>
      <c r="S62" s="42">
        <f>IF(AG62="1",I62,0)</f>
        <v>0</v>
      </c>
      <c r="T62" s="42">
        <f>IF(AG62="7",H62,0)</f>
        <v>0</v>
      </c>
      <c r="U62" s="42">
        <f>IF(AG62="7",I62,0)</f>
        <v>0</v>
      </c>
      <c r="V62" s="42">
        <f>IF(AG62="2",H62,0)</f>
        <v>0</v>
      </c>
      <c r="W62" s="42">
        <f>IF(AG62="2",I62,0)</f>
        <v>0</v>
      </c>
      <c r="X62" s="42">
        <f>IF(AG62="0",J62,0)</f>
        <v>0</v>
      </c>
      <c r="Y62" s="33"/>
      <c r="Z62" s="19">
        <f>IF(AD62=0,J62,0)</f>
        <v>0</v>
      </c>
      <c r="AA62" s="19">
        <f>IF(AD62=15,J62,0)</f>
        <v>0</v>
      </c>
      <c r="AB62" s="19">
        <f>IF(AD62=21,J62,0)</f>
        <v>0</v>
      </c>
      <c r="AD62" s="42">
        <v>21</v>
      </c>
      <c r="AE62" s="42">
        <f>G62*0.250928904113637</f>
        <v>0</v>
      </c>
      <c r="AF62" s="42">
        <f>G62*(1-0.250928904113637)</f>
        <v>0</v>
      </c>
      <c r="AG62" s="38" t="s">
        <v>7</v>
      </c>
      <c r="AM62" s="42">
        <f>F62*AE62</f>
        <v>0</v>
      </c>
      <c r="AN62" s="42">
        <f>F62*AF62</f>
        <v>0</v>
      </c>
      <c r="AO62" s="43" t="s">
        <v>334</v>
      </c>
      <c r="AP62" s="43" t="s">
        <v>343</v>
      </c>
      <c r="AQ62" s="33" t="s">
        <v>348</v>
      </c>
      <c r="AS62" s="42">
        <f>AM62+AN62</f>
        <v>0</v>
      </c>
      <c r="AT62" s="42">
        <f>G62/(100-AU62)*100</f>
        <v>0</v>
      </c>
      <c r="AU62" s="42">
        <v>0</v>
      </c>
      <c r="AV62" s="42">
        <f>L62</f>
        <v>0.5639040000000001</v>
      </c>
    </row>
    <row r="63" spans="1:37" ht="12.75">
      <c r="A63" s="6"/>
      <c r="B63" s="15"/>
      <c r="C63" s="15" t="s">
        <v>126</v>
      </c>
      <c r="D63" s="15" t="s">
        <v>228</v>
      </c>
      <c r="E63" s="6" t="s">
        <v>6</v>
      </c>
      <c r="F63" s="6" t="s">
        <v>6</v>
      </c>
      <c r="G63" s="26" t="s">
        <v>6</v>
      </c>
      <c r="H63" s="45">
        <f>SUM(H64:H73)</f>
        <v>0</v>
      </c>
      <c r="I63" s="45">
        <f>SUM(I64:I73)</f>
        <v>0</v>
      </c>
      <c r="J63" s="45">
        <f>H63+I63</f>
        <v>0</v>
      </c>
      <c r="K63" s="33"/>
      <c r="L63" s="45">
        <f>SUM(L64:L73)</f>
        <v>9.170000000000002</v>
      </c>
      <c r="M63" s="33"/>
      <c r="Y63" s="33"/>
      <c r="AI63" s="45">
        <f>SUM(Z64:Z73)</f>
        <v>0</v>
      </c>
      <c r="AJ63" s="45">
        <f>SUM(AA64:AA73)</f>
        <v>0</v>
      </c>
      <c r="AK63" s="45">
        <f>SUM(AB64:AB73)</f>
        <v>0</v>
      </c>
    </row>
    <row r="64" spans="1:48" ht="12.75">
      <c r="A64" s="5" t="s">
        <v>43</v>
      </c>
      <c r="B64" s="5"/>
      <c r="C64" s="5" t="s">
        <v>127</v>
      </c>
      <c r="D64" s="5" t="s">
        <v>229</v>
      </c>
      <c r="E64" s="5"/>
      <c r="F64" s="19">
        <v>1</v>
      </c>
      <c r="G64" s="25">
        <v>0</v>
      </c>
      <c r="H64" s="19">
        <f aca="true" t="shared" si="40" ref="H64:H73">F64*AE64</f>
        <v>0</v>
      </c>
      <c r="I64" s="19">
        <f aca="true" t="shared" si="41" ref="I64:I73">J64-H64</f>
        <v>0</v>
      </c>
      <c r="J64" s="19">
        <f aca="true" t="shared" si="42" ref="J64:J73">F64*G64</f>
        <v>0</v>
      </c>
      <c r="K64" s="19">
        <v>0</v>
      </c>
      <c r="L64" s="19">
        <f aca="true" t="shared" si="43" ref="L64:L73">F64*K64</f>
        <v>0</v>
      </c>
      <c r="M64" s="38"/>
      <c r="P64" s="42">
        <f aca="true" t="shared" si="44" ref="P64:P73">IF(AG64="5",J64,0)</f>
        <v>0</v>
      </c>
      <c r="R64" s="42">
        <f aca="true" t="shared" si="45" ref="R64:R73">IF(AG64="1",H64,0)</f>
        <v>0</v>
      </c>
      <c r="S64" s="42">
        <f aca="true" t="shared" si="46" ref="S64:S73">IF(AG64="1",I64,0)</f>
        <v>0</v>
      </c>
      <c r="T64" s="42">
        <f aca="true" t="shared" si="47" ref="T64:T73">IF(AG64="7",H64,0)</f>
        <v>0</v>
      </c>
      <c r="U64" s="42">
        <f aca="true" t="shared" si="48" ref="U64:U73">IF(AG64="7",I64,0)</f>
        <v>0</v>
      </c>
      <c r="V64" s="42">
        <f aca="true" t="shared" si="49" ref="V64:V73">IF(AG64="2",H64,0)</f>
        <v>0</v>
      </c>
      <c r="W64" s="42">
        <f aca="true" t="shared" si="50" ref="W64:W73">IF(AG64="2",I64,0)</f>
        <v>0</v>
      </c>
      <c r="X64" s="42">
        <f aca="true" t="shared" si="51" ref="X64:X73">IF(AG64="0",J64,0)</f>
        <v>0</v>
      </c>
      <c r="Y64" s="33"/>
      <c r="Z64" s="19">
        <f aca="true" t="shared" si="52" ref="Z64:Z73">IF(AD64=0,J64,0)</f>
        <v>0</v>
      </c>
      <c r="AA64" s="19">
        <f aca="true" t="shared" si="53" ref="AA64:AA73">IF(AD64=15,J64,0)</f>
        <v>0</v>
      </c>
      <c r="AB64" s="19">
        <f aca="true" t="shared" si="54" ref="AB64:AB73">IF(AD64=21,J64,0)</f>
        <v>0</v>
      </c>
      <c r="AD64" s="42">
        <v>21</v>
      </c>
      <c r="AE64" s="42">
        <f>G64*0.444444444444444</f>
        <v>0</v>
      </c>
      <c r="AF64" s="42">
        <f>G64*(1-0.444444444444444)</f>
        <v>0</v>
      </c>
      <c r="AG64" s="38" t="s">
        <v>7</v>
      </c>
      <c r="AM64" s="42">
        <f aca="true" t="shared" si="55" ref="AM64:AM73">F64*AE64</f>
        <v>0</v>
      </c>
      <c r="AN64" s="42">
        <f aca="true" t="shared" si="56" ref="AN64:AN73">F64*AF64</f>
        <v>0</v>
      </c>
      <c r="AO64" s="43" t="s">
        <v>335</v>
      </c>
      <c r="AP64" s="43" t="s">
        <v>344</v>
      </c>
      <c r="AQ64" s="33" t="s">
        <v>348</v>
      </c>
      <c r="AR64" s="33" t="s">
        <v>355</v>
      </c>
      <c r="AS64" s="42">
        <f aca="true" t="shared" si="57" ref="AS64:AS73">AM64+AN64</f>
        <v>0</v>
      </c>
      <c r="AT64" s="42">
        <f aca="true" t="shared" si="58" ref="AT64:AT73">G64/(100-AU64)*100</f>
        <v>0</v>
      </c>
      <c r="AU64" s="42">
        <v>0</v>
      </c>
      <c r="AV64" s="42">
        <f aca="true" t="shared" si="59" ref="AV64:AV73">L64</f>
        <v>0</v>
      </c>
    </row>
    <row r="65" spans="1:48" ht="12.75">
      <c r="A65" s="7" t="s">
        <v>44</v>
      </c>
      <c r="B65" s="7"/>
      <c r="C65" s="7" t="s">
        <v>128</v>
      </c>
      <c r="D65" s="7" t="s">
        <v>230</v>
      </c>
      <c r="E65" s="7" t="s">
        <v>294</v>
      </c>
      <c r="F65" s="20">
        <v>1</v>
      </c>
      <c r="G65" s="27">
        <v>0</v>
      </c>
      <c r="H65" s="20">
        <f t="shared" si="40"/>
        <v>0</v>
      </c>
      <c r="I65" s="20">
        <f t="shared" si="41"/>
        <v>0</v>
      </c>
      <c r="J65" s="20">
        <f t="shared" si="42"/>
        <v>0</v>
      </c>
      <c r="K65" s="20">
        <v>0.2</v>
      </c>
      <c r="L65" s="20">
        <f t="shared" si="43"/>
        <v>0.2</v>
      </c>
      <c r="M65" s="39"/>
      <c r="P65" s="42">
        <f t="shared" si="44"/>
        <v>0</v>
      </c>
      <c r="R65" s="42">
        <f t="shared" si="45"/>
        <v>0</v>
      </c>
      <c r="S65" s="42">
        <f t="shared" si="46"/>
        <v>0</v>
      </c>
      <c r="T65" s="42">
        <f t="shared" si="47"/>
        <v>0</v>
      </c>
      <c r="U65" s="42">
        <f t="shared" si="48"/>
        <v>0</v>
      </c>
      <c r="V65" s="42">
        <f t="shared" si="49"/>
        <v>0</v>
      </c>
      <c r="W65" s="42">
        <f t="shared" si="50"/>
        <v>0</v>
      </c>
      <c r="X65" s="42">
        <f t="shared" si="51"/>
        <v>0</v>
      </c>
      <c r="Y65" s="33"/>
      <c r="Z65" s="20">
        <f t="shared" si="52"/>
        <v>0</v>
      </c>
      <c r="AA65" s="20">
        <f t="shared" si="53"/>
        <v>0</v>
      </c>
      <c r="AB65" s="20">
        <f t="shared" si="54"/>
        <v>0</v>
      </c>
      <c r="AD65" s="42">
        <v>21</v>
      </c>
      <c r="AE65" s="42">
        <f>G65*1</f>
        <v>0</v>
      </c>
      <c r="AF65" s="42">
        <f>G65*(1-1)</f>
        <v>0</v>
      </c>
      <c r="AG65" s="39" t="s">
        <v>7</v>
      </c>
      <c r="AM65" s="42">
        <f t="shared" si="55"/>
        <v>0</v>
      </c>
      <c r="AN65" s="42">
        <f t="shared" si="56"/>
        <v>0</v>
      </c>
      <c r="AO65" s="43" t="s">
        <v>335</v>
      </c>
      <c r="AP65" s="43" t="s">
        <v>344</v>
      </c>
      <c r="AQ65" s="33" t="s">
        <v>348</v>
      </c>
      <c r="AS65" s="42">
        <f t="shared" si="57"/>
        <v>0</v>
      </c>
      <c r="AT65" s="42">
        <f t="shared" si="58"/>
        <v>0</v>
      </c>
      <c r="AU65" s="42">
        <v>0</v>
      </c>
      <c r="AV65" s="42">
        <f t="shared" si="59"/>
        <v>0.2</v>
      </c>
    </row>
    <row r="66" spans="1:48" ht="12.75">
      <c r="A66" s="5" t="s">
        <v>45</v>
      </c>
      <c r="B66" s="5"/>
      <c r="C66" s="5" t="s">
        <v>129</v>
      </c>
      <c r="D66" s="5" t="s">
        <v>231</v>
      </c>
      <c r="E66" s="5" t="s">
        <v>294</v>
      </c>
      <c r="F66" s="19">
        <v>1</v>
      </c>
      <c r="G66" s="25">
        <v>0</v>
      </c>
      <c r="H66" s="19">
        <f t="shared" si="40"/>
        <v>0</v>
      </c>
      <c r="I66" s="19">
        <f t="shared" si="41"/>
        <v>0</v>
      </c>
      <c r="J66" s="19">
        <f t="shared" si="42"/>
        <v>0</v>
      </c>
      <c r="K66" s="19">
        <v>0</v>
      </c>
      <c r="L66" s="19">
        <f t="shared" si="43"/>
        <v>0</v>
      </c>
      <c r="M66" s="38"/>
      <c r="P66" s="42">
        <f t="shared" si="44"/>
        <v>0</v>
      </c>
      <c r="R66" s="42">
        <f t="shared" si="45"/>
        <v>0</v>
      </c>
      <c r="S66" s="42">
        <f t="shared" si="46"/>
        <v>0</v>
      </c>
      <c r="T66" s="42">
        <f t="shared" si="47"/>
        <v>0</v>
      </c>
      <c r="U66" s="42">
        <f t="shared" si="48"/>
        <v>0</v>
      </c>
      <c r="V66" s="42">
        <f t="shared" si="49"/>
        <v>0</v>
      </c>
      <c r="W66" s="42">
        <f t="shared" si="50"/>
        <v>0</v>
      </c>
      <c r="X66" s="42">
        <f t="shared" si="51"/>
        <v>0</v>
      </c>
      <c r="Y66" s="33"/>
      <c r="Z66" s="19">
        <f t="shared" si="52"/>
        <v>0</v>
      </c>
      <c r="AA66" s="19">
        <f t="shared" si="53"/>
        <v>0</v>
      </c>
      <c r="AB66" s="19">
        <f t="shared" si="54"/>
        <v>0</v>
      </c>
      <c r="AD66" s="42">
        <v>21</v>
      </c>
      <c r="AE66" s="42">
        <f>G66*0</f>
        <v>0</v>
      </c>
      <c r="AF66" s="42">
        <f>G66*(1-0)</f>
        <v>0</v>
      </c>
      <c r="AG66" s="38" t="s">
        <v>7</v>
      </c>
      <c r="AM66" s="42">
        <f t="shared" si="55"/>
        <v>0</v>
      </c>
      <c r="AN66" s="42">
        <f t="shared" si="56"/>
        <v>0</v>
      </c>
      <c r="AO66" s="43" t="s">
        <v>335</v>
      </c>
      <c r="AP66" s="43" t="s">
        <v>344</v>
      </c>
      <c r="AQ66" s="33" t="s">
        <v>348</v>
      </c>
      <c r="AR66" s="33" t="s">
        <v>355</v>
      </c>
      <c r="AS66" s="42">
        <f t="shared" si="57"/>
        <v>0</v>
      </c>
      <c r="AT66" s="42">
        <f t="shared" si="58"/>
        <v>0</v>
      </c>
      <c r="AU66" s="42">
        <v>0</v>
      </c>
      <c r="AV66" s="42">
        <f t="shared" si="59"/>
        <v>0</v>
      </c>
    </row>
    <row r="67" spans="1:48" ht="12.75">
      <c r="A67" s="7" t="s">
        <v>46</v>
      </c>
      <c r="B67" s="7"/>
      <c r="C67" s="7" t="s">
        <v>130</v>
      </c>
      <c r="D67" s="7" t="s">
        <v>232</v>
      </c>
      <c r="E67" s="7" t="s">
        <v>294</v>
      </c>
      <c r="F67" s="20">
        <v>1</v>
      </c>
      <c r="G67" s="27">
        <v>0</v>
      </c>
      <c r="H67" s="20">
        <f t="shared" si="40"/>
        <v>0</v>
      </c>
      <c r="I67" s="20">
        <f t="shared" si="41"/>
        <v>0</v>
      </c>
      <c r="J67" s="20">
        <f t="shared" si="42"/>
        <v>0</v>
      </c>
      <c r="K67" s="20">
        <v>2</v>
      </c>
      <c r="L67" s="20">
        <f t="shared" si="43"/>
        <v>2</v>
      </c>
      <c r="M67" s="39"/>
      <c r="P67" s="42">
        <f t="shared" si="44"/>
        <v>0</v>
      </c>
      <c r="R67" s="42">
        <f t="shared" si="45"/>
        <v>0</v>
      </c>
      <c r="S67" s="42">
        <f t="shared" si="46"/>
        <v>0</v>
      </c>
      <c r="T67" s="42">
        <f t="shared" si="47"/>
        <v>0</v>
      </c>
      <c r="U67" s="42">
        <f t="shared" si="48"/>
        <v>0</v>
      </c>
      <c r="V67" s="42">
        <f t="shared" si="49"/>
        <v>0</v>
      </c>
      <c r="W67" s="42">
        <f t="shared" si="50"/>
        <v>0</v>
      </c>
      <c r="X67" s="42">
        <f t="shared" si="51"/>
        <v>0</v>
      </c>
      <c r="Y67" s="33"/>
      <c r="Z67" s="20">
        <f t="shared" si="52"/>
        <v>0</v>
      </c>
      <c r="AA67" s="20">
        <f t="shared" si="53"/>
        <v>0</v>
      </c>
      <c r="AB67" s="20">
        <f t="shared" si="54"/>
        <v>0</v>
      </c>
      <c r="AD67" s="42">
        <v>21</v>
      </c>
      <c r="AE67" s="42">
        <f>G67*1</f>
        <v>0</v>
      </c>
      <c r="AF67" s="42">
        <f>G67*(1-1)</f>
        <v>0</v>
      </c>
      <c r="AG67" s="39" t="s">
        <v>7</v>
      </c>
      <c r="AM67" s="42">
        <f t="shared" si="55"/>
        <v>0</v>
      </c>
      <c r="AN67" s="42">
        <f t="shared" si="56"/>
        <v>0</v>
      </c>
      <c r="AO67" s="43" t="s">
        <v>335</v>
      </c>
      <c r="AP67" s="43" t="s">
        <v>344</v>
      </c>
      <c r="AQ67" s="33" t="s">
        <v>348</v>
      </c>
      <c r="AS67" s="42">
        <f t="shared" si="57"/>
        <v>0</v>
      </c>
      <c r="AT67" s="42">
        <f t="shared" si="58"/>
        <v>0</v>
      </c>
      <c r="AU67" s="42">
        <v>0</v>
      </c>
      <c r="AV67" s="42">
        <f t="shared" si="59"/>
        <v>2</v>
      </c>
    </row>
    <row r="68" spans="1:48" ht="12.75">
      <c r="A68" s="5" t="s">
        <v>47</v>
      </c>
      <c r="B68" s="5"/>
      <c r="C68" s="5" t="s">
        <v>131</v>
      </c>
      <c r="D68" s="5" t="s">
        <v>233</v>
      </c>
      <c r="E68" s="5" t="s">
        <v>294</v>
      </c>
      <c r="F68" s="19">
        <v>1</v>
      </c>
      <c r="G68" s="25">
        <v>0</v>
      </c>
      <c r="H68" s="19">
        <f t="shared" si="40"/>
        <v>0</v>
      </c>
      <c r="I68" s="19">
        <f t="shared" si="41"/>
        <v>0</v>
      </c>
      <c r="J68" s="19">
        <f t="shared" si="42"/>
        <v>0</v>
      </c>
      <c r="K68" s="19">
        <v>0</v>
      </c>
      <c r="L68" s="19">
        <f t="shared" si="43"/>
        <v>0</v>
      </c>
      <c r="M68" s="38"/>
      <c r="P68" s="42">
        <f t="shared" si="44"/>
        <v>0</v>
      </c>
      <c r="R68" s="42">
        <f t="shared" si="45"/>
        <v>0</v>
      </c>
      <c r="S68" s="42">
        <f t="shared" si="46"/>
        <v>0</v>
      </c>
      <c r="T68" s="42">
        <f t="shared" si="47"/>
        <v>0</v>
      </c>
      <c r="U68" s="42">
        <f t="shared" si="48"/>
        <v>0</v>
      </c>
      <c r="V68" s="42">
        <f t="shared" si="49"/>
        <v>0</v>
      </c>
      <c r="W68" s="42">
        <f t="shared" si="50"/>
        <v>0</v>
      </c>
      <c r="X68" s="42">
        <f t="shared" si="51"/>
        <v>0</v>
      </c>
      <c r="Y68" s="33"/>
      <c r="Z68" s="19">
        <f t="shared" si="52"/>
        <v>0</v>
      </c>
      <c r="AA68" s="19">
        <f t="shared" si="53"/>
        <v>0</v>
      </c>
      <c r="AB68" s="19">
        <f t="shared" si="54"/>
        <v>0</v>
      </c>
      <c r="AD68" s="42">
        <v>21</v>
      </c>
      <c r="AE68" s="42">
        <f>G68*0</f>
        <v>0</v>
      </c>
      <c r="AF68" s="42">
        <f>G68*(1-0)</f>
        <v>0</v>
      </c>
      <c r="AG68" s="38" t="s">
        <v>7</v>
      </c>
      <c r="AM68" s="42">
        <f t="shared" si="55"/>
        <v>0</v>
      </c>
      <c r="AN68" s="42">
        <f t="shared" si="56"/>
        <v>0</v>
      </c>
      <c r="AO68" s="43" t="s">
        <v>335</v>
      </c>
      <c r="AP68" s="43" t="s">
        <v>344</v>
      </c>
      <c r="AQ68" s="33" t="s">
        <v>348</v>
      </c>
      <c r="AR68" s="33" t="s">
        <v>355</v>
      </c>
      <c r="AS68" s="42">
        <f t="shared" si="57"/>
        <v>0</v>
      </c>
      <c r="AT68" s="42">
        <f t="shared" si="58"/>
        <v>0</v>
      </c>
      <c r="AU68" s="42">
        <v>0</v>
      </c>
      <c r="AV68" s="42">
        <f t="shared" si="59"/>
        <v>0</v>
      </c>
    </row>
    <row r="69" spans="1:48" ht="12.75">
      <c r="A69" s="7" t="s">
        <v>48</v>
      </c>
      <c r="B69" s="7"/>
      <c r="C69" s="7" t="s">
        <v>132</v>
      </c>
      <c r="D69" s="7" t="s">
        <v>234</v>
      </c>
      <c r="E69" s="7" t="s">
        <v>294</v>
      </c>
      <c r="F69" s="20">
        <v>1</v>
      </c>
      <c r="G69" s="27">
        <v>0</v>
      </c>
      <c r="H69" s="20">
        <f t="shared" si="40"/>
        <v>0</v>
      </c>
      <c r="I69" s="20">
        <f t="shared" si="41"/>
        <v>0</v>
      </c>
      <c r="J69" s="20">
        <f t="shared" si="42"/>
        <v>0</v>
      </c>
      <c r="K69" s="20">
        <v>0.8</v>
      </c>
      <c r="L69" s="20">
        <f t="shared" si="43"/>
        <v>0.8</v>
      </c>
      <c r="M69" s="39"/>
      <c r="P69" s="42">
        <f t="shared" si="44"/>
        <v>0</v>
      </c>
      <c r="R69" s="42">
        <f t="shared" si="45"/>
        <v>0</v>
      </c>
      <c r="S69" s="42">
        <f t="shared" si="46"/>
        <v>0</v>
      </c>
      <c r="T69" s="42">
        <f t="shared" si="47"/>
        <v>0</v>
      </c>
      <c r="U69" s="42">
        <f t="shared" si="48"/>
        <v>0</v>
      </c>
      <c r="V69" s="42">
        <f t="shared" si="49"/>
        <v>0</v>
      </c>
      <c r="W69" s="42">
        <f t="shared" si="50"/>
        <v>0</v>
      </c>
      <c r="X69" s="42">
        <f t="shared" si="51"/>
        <v>0</v>
      </c>
      <c r="Y69" s="33"/>
      <c r="Z69" s="20">
        <f t="shared" si="52"/>
        <v>0</v>
      </c>
      <c r="AA69" s="20">
        <f t="shared" si="53"/>
        <v>0</v>
      </c>
      <c r="AB69" s="20">
        <f t="shared" si="54"/>
        <v>0</v>
      </c>
      <c r="AD69" s="42">
        <v>21</v>
      </c>
      <c r="AE69" s="42">
        <f>G69*1</f>
        <v>0</v>
      </c>
      <c r="AF69" s="42">
        <f>G69*(1-1)</f>
        <v>0</v>
      </c>
      <c r="AG69" s="39" t="s">
        <v>7</v>
      </c>
      <c r="AM69" s="42">
        <f t="shared" si="55"/>
        <v>0</v>
      </c>
      <c r="AN69" s="42">
        <f t="shared" si="56"/>
        <v>0</v>
      </c>
      <c r="AO69" s="43" t="s">
        <v>335</v>
      </c>
      <c r="AP69" s="43" t="s">
        <v>344</v>
      </c>
      <c r="AQ69" s="33" t="s">
        <v>348</v>
      </c>
      <c r="AS69" s="42">
        <f t="shared" si="57"/>
        <v>0</v>
      </c>
      <c r="AT69" s="42">
        <f t="shared" si="58"/>
        <v>0</v>
      </c>
      <c r="AU69" s="42">
        <v>0</v>
      </c>
      <c r="AV69" s="42">
        <f t="shared" si="59"/>
        <v>0.8</v>
      </c>
    </row>
    <row r="70" spans="1:48" ht="12.75">
      <c r="A70" s="5" t="s">
        <v>49</v>
      </c>
      <c r="B70" s="5"/>
      <c r="C70" s="5" t="s">
        <v>133</v>
      </c>
      <c r="D70" s="5" t="s">
        <v>235</v>
      </c>
      <c r="E70" s="5" t="s">
        <v>294</v>
      </c>
      <c r="F70" s="19">
        <v>1</v>
      </c>
      <c r="G70" s="25">
        <v>0</v>
      </c>
      <c r="H70" s="19">
        <f t="shared" si="40"/>
        <v>0</v>
      </c>
      <c r="I70" s="19">
        <f t="shared" si="41"/>
        <v>0</v>
      </c>
      <c r="J70" s="19">
        <f t="shared" si="42"/>
        <v>0</v>
      </c>
      <c r="K70" s="19">
        <v>0</v>
      </c>
      <c r="L70" s="19">
        <f t="shared" si="43"/>
        <v>0</v>
      </c>
      <c r="M70" s="38"/>
      <c r="P70" s="42">
        <f t="shared" si="44"/>
        <v>0</v>
      </c>
      <c r="R70" s="42">
        <f t="shared" si="45"/>
        <v>0</v>
      </c>
      <c r="S70" s="42">
        <f t="shared" si="46"/>
        <v>0</v>
      </c>
      <c r="T70" s="42">
        <f t="shared" si="47"/>
        <v>0</v>
      </c>
      <c r="U70" s="42">
        <f t="shared" si="48"/>
        <v>0</v>
      </c>
      <c r="V70" s="42">
        <f t="shared" si="49"/>
        <v>0</v>
      </c>
      <c r="W70" s="42">
        <f t="shared" si="50"/>
        <v>0</v>
      </c>
      <c r="X70" s="42">
        <f t="shared" si="51"/>
        <v>0</v>
      </c>
      <c r="Y70" s="33"/>
      <c r="Z70" s="19">
        <f t="shared" si="52"/>
        <v>0</v>
      </c>
      <c r="AA70" s="19">
        <f t="shared" si="53"/>
        <v>0</v>
      </c>
      <c r="AB70" s="19">
        <f t="shared" si="54"/>
        <v>0</v>
      </c>
      <c r="AD70" s="42">
        <v>21</v>
      </c>
      <c r="AE70" s="42">
        <f>G70*0</f>
        <v>0</v>
      </c>
      <c r="AF70" s="42">
        <f>G70*(1-0)</f>
        <v>0</v>
      </c>
      <c r="AG70" s="38" t="s">
        <v>7</v>
      </c>
      <c r="AM70" s="42">
        <f t="shared" si="55"/>
        <v>0</v>
      </c>
      <c r="AN70" s="42">
        <f t="shared" si="56"/>
        <v>0</v>
      </c>
      <c r="AO70" s="43" t="s">
        <v>335</v>
      </c>
      <c r="AP70" s="43" t="s">
        <v>344</v>
      </c>
      <c r="AQ70" s="33" t="s">
        <v>348</v>
      </c>
      <c r="AR70" s="33" t="s">
        <v>355</v>
      </c>
      <c r="AS70" s="42">
        <f t="shared" si="57"/>
        <v>0</v>
      </c>
      <c r="AT70" s="42">
        <f t="shared" si="58"/>
        <v>0</v>
      </c>
      <c r="AU70" s="42">
        <v>0</v>
      </c>
      <c r="AV70" s="42">
        <f t="shared" si="59"/>
        <v>0</v>
      </c>
    </row>
    <row r="71" spans="1:48" ht="12.75">
      <c r="A71" s="7" t="s">
        <v>50</v>
      </c>
      <c r="B71" s="7"/>
      <c r="C71" s="7" t="s">
        <v>134</v>
      </c>
      <c r="D71" s="7" t="s">
        <v>236</v>
      </c>
      <c r="E71" s="7" t="s">
        <v>294</v>
      </c>
      <c r="F71" s="20">
        <v>1</v>
      </c>
      <c r="G71" s="27">
        <v>0</v>
      </c>
      <c r="H71" s="20">
        <f t="shared" si="40"/>
        <v>0</v>
      </c>
      <c r="I71" s="20">
        <f t="shared" si="41"/>
        <v>0</v>
      </c>
      <c r="J71" s="20">
        <f t="shared" si="42"/>
        <v>0</v>
      </c>
      <c r="K71" s="20">
        <v>0.5</v>
      </c>
      <c r="L71" s="20">
        <f t="shared" si="43"/>
        <v>0.5</v>
      </c>
      <c r="M71" s="39"/>
      <c r="P71" s="42">
        <f t="shared" si="44"/>
        <v>0</v>
      </c>
      <c r="R71" s="42">
        <f t="shared" si="45"/>
        <v>0</v>
      </c>
      <c r="S71" s="42">
        <f t="shared" si="46"/>
        <v>0</v>
      </c>
      <c r="T71" s="42">
        <f t="shared" si="47"/>
        <v>0</v>
      </c>
      <c r="U71" s="42">
        <f t="shared" si="48"/>
        <v>0</v>
      </c>
      <c r="V71" s="42">
        <f t="shared" si="49"/>
        <v>0</v>
      </c>
      <c r="W71" s="42">
        <f t="shared" si="50"/>
        <v>0</v>
      </c>
      <c r="X71" s="42">
        <f t="shared" si="51"/>
        <v>0</v>
      </c>
      <c r="Y71" s="33"/>
      <c r="Z71" s="20">
        <f t="shared" si="52"/>
        <v>0</v>
      </c>
      <c r="AA71" s="20">
        <f t="shared" si="53"/>
        <v>0</v>
      </c>
      <c r="AB71" s="20">
        <f t="shared" si="54"/>
        <v>0</v>
      </c>
      <c r="AD71" s="42">
        <v>21</v>
      </c>
      <c r="AE71" s="42">
        <f>G71*1</f>
        <v>0</v>
      </c>
      <c r="AF71" s="42">
        <f>G71*(1-1)</f>
        <v>0</v>
      </c>
      <c r="AG71" s="39" t="s">
        <v>7</v>
      </c>
      <c r="AM71" s="42">
        <f t="shared" si="55"/>
        <v>0</v>
      </c>
      <c r="AN71" s="42">
        <f t="shared" si="56"/>
        <v>0</v>
      </c>
      <c r="AO71" s="43" t="s">
        <v>335</v>
      </c>
      <c r="AP71" s="43" t="s">
        <v>344</v>
      </c>
      <c r="AQ71" s="33" t="s">
        <v>348</v>
      </c>
      <c r="AS71" s="42">
        <f t="shared" si="57"/>
        <v>0</v>
      </c>
      <c r="AT71" s="42">
        <f t="shared" si="58"/>
        <v>0</v>
      </c>
      <c r="AU71" s="42">
        <v>0</v>
      </c>
      <c r="AV71" s="42">
        <f t="shared" si="59"/>
        <v>0.5</v>
      </c>
    </row>
    <row r="72" spans="1:48" ht="12.75">
      <c r="A72" s="5" t="s">
        <v>51</v>
      </c>
      <c r="B72" s="5"/>
      <c r="C72" s="5" t="s">
        <v>135</v>
      </c>
      <c r="D72" s="5" t="s">
        <v>237</v>
      </c>
      <c r="E72" s="5" t="s">
        <v>289</v>
      </c>
      <c r="F72" s="19">
        <v>22.5</v>
      </c>
      <c r="G72" s="25">
        <v>0</v>
      </c>
      <c r="H72" s="19">
        <f t="shared" si="40"/>
        <v>0</v>
      </c>
      <c r="I72" s="19">
        <f t="shared" si="41"/>
        <v>0</v>
      </c>
      <c r="J72" s="19">
        <f t="shared" si="42"/>
        <v>0</v>
      </c>
      <c r="K72" s="19">
        <v>0</v>
      </c>
      <c r="L72" s="19">
        <f t="shared" si="43"/>
        <v>0</v>
      </c>
      <c r="M72" s="38"/>
      <c r="P72" s="42">
        <f t="shared" si="44"/>
        <v>0</v>
      </c>
      <c r="R72" s="42">
        <f t="shared" si="45"/>
        <v>0</v>
      </c>
      <c r="S72" s="42">
        <f t="shared" si="46"/>
        <v>0</v>
      </c>
      <c r="T72" s="42">
        <f t="shared" si="47"/>
        <v>0</v>
      </c>
      <c r="U72" s="42">
        <f t="shared" si="48"/>
        <v>0</v>
      </c>
      <c r="V72" s="42">
        <f t="shared" si="49"/>
        <v>0</v>
      </c>
      <c r="W72" s="42">
        <f t="shared" si="50"/>
        <v>0</v>
      </c>
      <c r="X72" s="42">
        <f t="shared" si="51"/>
        <v>0</v>
      </c>
      <c r="Y72" s="33"/>
      <c r="Z72" s="19">
        <f t="shared" si="52"/>
        <v>0</v>
      </c>
      <c r="AA72" s="19">
        <f t="shared" si="53"/>
        <v>0</v>
      </c>
      <c r="AB72" s="19">
        <f t="shared" si="54"/>
        <v>0</v>
      </c>
      <c r="AD72" s="42">
        <v>21</v>
      </c>
      <c r="AE72" s="42">
        <f>G72*0</f>
        <v>0</v>
      </c>
      <c r="AF72" s="42">
        <f>G72*(1-0)</f>
        <v>0</v>
      </c>
      <c r="AG72" s="38" t="s">
        <v>7</v>
      </c>
      <c r="AM72" s="42">
        <f t="shared" si="55"/>
        <v>0</v>
      </c>
      <c r="AN72" s="42">
        <f t="shared" si="56"/>
        <v>0</v>
      </c>
      <c r="AO72" s="43" t="s">
        <v>335</v>
      </c>
      <c r="AP72" s="43" t="s">
        <v>344</v>
      </c>
      <c r="AQ72" s="33" t="s">
        <v>348</v>
      </c>
      <c r="AR72" s="33" t="s">
        <v>355</v>
      </c>
      <c r="AS72" s="42">
        <f t="shared" si="57"/>
        <v>0</v>
      </c>
      <c r="AT72" s="42">
        <f t="shared" si="58"/>
        <v>0</v>
      </c>
      <c r="AU72" s="42">
        <v>0</v>
      </c>
      <c r="AV72" s="42">
        <f t="shared" si="59"/>
        <v>0</v>
      </c>
    </row>
    <row r="73" spans="1:48" ht="12.75">
      <c r="A73" s="7" t="s">
        <v>52</v>
      </c>
      <c r="B73" s="7"/>
      <c r="C73" s="7" t="s">
        <v>136</v>
      </c>
      <c r="D73" s="7" t="s">
        <v>238</v>
      </c>
      <c r="E73" s="7" t="s">
        <v>290</v>
      </c>
      <c r="F73" s="20">
        <v>3.54375</v>
      </c>
      <c r="G73" s="27">
        <v>0</v>
      </c>
      <c r="H73" s="20">
        <f t="shared" si="40"/>
        <v>0</v>
      </c>
      <c r="I73" s="20">
        <f t="shared" si="41"/>
        <v>0</v>
      </c>
      <c r="J73" s="20">
        <f t="shared" si="42"/>
        <v>0</v>
      </c>
      <c r="K73" s="20">
        <v>1.6</v>
      </c>
      <c r="L73" s="20">
        <f t="shared" si="43"/>
        <v>5.670000000000001</v>
      </c>
      <c r="M73" s="39" t="s">
        <v>317</v>
      </c>
      <c r="P73" s="42">
        <f t="shared" si="44"/>
        <v>0</v>
      </c>
      <c r="R73" s="42">
        <f t="shared" si="45"/>
        <v>0</v>
      </c>
      <c r="S73" s="42">
        <f t="shared" si="46"/>
        <v>0</v>
      </c>
      <c r="T73" s="42">
        <f t="shared" si="47"/>
        <v>0</v>
      </c>
      <c r="U73" s="42">
        <f t="shared" si="48"/>
        <v>0</v>
      </c>
      <c r="V73" s="42">
        <f t="shared" si="49"/>
        <v>0</v>
      </c>
      <c r="W73" s="42">
        <f t="shared" si="50"/>
        <v>0</v>
      </c>
      <c r="X73" s="42">
        <f t="shared" si="51"/>
        <v>0</v>
      </c>
      <c r="Y73" s="33"/>
      <c r="Z73" s="20">
        <f t="shared" si="52"/>
        <v>0</v>
      </c>
      <c r="AA73" s="20">
        <f t="shared" si="53"/>
        <v>0</v>
      </c>
      <c r="AB73" s="20">
        <f t="shared" si="54"/>
        <v>0</v>
      </c>
      <c r="AD73" s="42">
        <v>21</v>
      </c>
      <c r="AE73" s="42">
        <f>G73*1</f>
        <v>0</v>
      </c>
      <c r="AF73" s="42">
        <f>G73*(1-1)</f>
        <v>0</v>
      </c>
      <c r="AG73" s="39" t="s">
        <v>7</v>
      </c>
      <c r="AM73" s="42">
        <f t="shared" si="55"/>
        <v>0</v>
      </c>
      <c r="AN73" s="42">
        <f t="shared" si="56"/>
        <v>0</v>
      </c>
      <c r="AO73" s="43" t="s">
        <v>335</v>
      </c>
      <c r="AP73" s="43" t="s">
        <v>344</v>
      </c>
      <c r="AQ73" s="33" t="s">
        <v>348</v>
      </c>
      <c r="AS73" s="42">
        <f t="shared" si="57"/>
        <v>0</v>
      </c>
      <c r="AT73" s="42">
        <f t="shared" si="58"/>
        <v>0</v>
      </c>
      <c r="AU73" s="42">
        <v>0</v>
      </c>
      <c r="AV73" s="42">
        <f t="shared" si="59"/>
        <v>5.670000000000001</v>
      </c>
    </row>
    <row r="74" spans="1:37" ht="12.75">
      <c r="A74" s="6"/>
      <c r="B74" s="15"/>
      <c r="C74" s="15" t="s">
        <v>62</v>
      </c>
      <c r="D74" s="15" t="s">
        <v>239</v>
      </c>
      <c r="E74" s="6" t="s">
        <v>6</v>
      </c>
      <c r="F74" s="6" t="s">
        <v>6</v>
      </c>
      <c r="G74" s="26" t="s">
        <v>6</v>
      </c>
      <c r="H74" s="45">
        <f>SUM(H75:H81)</f>
        <v>0</v>
      </c>
      <c r="I74" s="45">
        <f>SUM(I75:I81)</f>
        <v>0</v>
      </c>
      <c r="J74" s="45">
        <f>H74+I74</f>
        <v>0</v>
      </c>
      <c r="K74" s="33"/>
      <c r="L74" s="45">
        <f>SUM(L75:L81)</f>
        <v>351.24049344</v>
      </c>
      <c r="M74" s="33"/>
      <c r="Y74" s="33"/>
      <c r="AI74" s="45">
        <f>SUM(Z75:Z81)</f>
        <v>0</v>
      </c>
      <c r="AJ74" s="45">
        <f>SUM(AA75:AA81)</f>
        <v>0</v>
      </c>
      <c r="AK74" s="45">
        <f>SUM(AB75:AB81)</f>
        <v>0</v>
      </c>
    </row>
    <row r="75" spans="1:48" ht="12.75">
      <c r="A75" s="5" t="s">
        <v>53</v>
      </c>
      <c r="B75" s="5"/>
      <c r="C75" s="5" t="s">
        <v>137</v>
      </c>
      <c r="D75" s="5" t="s">
        <v>240</v>
      </c>
      <c r="E75" s="5" t="s">
        <v>289</v>
      </c>
      <c r="F75" s="19">
        <v>361.3</v>
      </c>
      <c r="G75" s="25">
        <v>0</v>
      </c>
      <c r="H75" s="19">
        <f>F75*AE75</f>
        <v>0</v>
      </c>
      <c r="I75" s="19">
        <f>J75-H75</f>
        <v>0</v>
      </c>
      <c r="J75" s="19">
        <f>F75*G75</f>
        <v>0</v>
      </c>
      <c r="K75" s="19">
        <v>0.288</v>
      </c>
      <c r="L75" s="19">
        <f>F75*K75</f>
        <v>104.0544</v>
      </c>
      <c r="M75" s="38" t="s">
        <v>317</v>
      </c>
      <c r="P75" s="42">
        <f>IF(AG75="5",J75,0)</f>
        <v>0</v>
      </c>
      <c r="R75" s="42">
        <f>IF(AG75="1",H75,0)</f>
        <v>0</v>
      </c>
      <c r="S75" s="42">
        <f>IF(AG75="1",I75,0)</f>
        <v>0</v>
      </c>
      <c r="T75" s="42">
        <f>IF(AG75="7",H75,0)</f>
        <v>0</v>
      </c>
      <c r="U75" s="42">
        <f>IF(AG75="7",I75,0)</f>
        <v>0</v>
      </c>
      <c r="V75" s="42">
        <f>IF(AG75="2",H75,0)</f>
        <v>0</v>
      </c>
      <c r="W75" s="42">
        <f>IF(AG75="2",I75,0)</f>
        <v>0</v>
      </c>
      <c r="X75" s="42">
        <f>IF(AG75="0",J75,0)</f>
        <v>0</v>
      </c>
      <c r="Y75" s="33"/>
      <c r="Z75" s="19">
        <f>IF(AD75=0,J75,0)</f>
        <v>0</v>
      </c>
      <c r="AA75" s="19">
        <f>IF(AD75=15,J75,0)</f>
        <v>0</v>
      </c>
      <c r="AB75" s="19">
        <f>IF(AD75=21,J75,0)</f>
        <v>0</v>
      </c>
      <c r="AD75" s="42">
        <v>21</v>
      </c>
      <c r="AE75" s="42">
        <f>G75*0.853236363636364</f>
        <v>0</v>
      </c>
      <c r="AF75" s="42">
        <f>G75*(1-0.853236363636364)</f>
        <v>0</v>
      </c>
      <c r="AG75" s="38" t="s">
        <v>7</v>
      </c>
      <c r="AM75" s="42">
        <f>F75*AE75</f>
        <v>0</v>
      </c>
      <c r="AN75" s="42">
        <f>F75*AF75</f>
        <v>0</v>
      </c>
      <c r="AO75" s="43" t="s">
        <v>336</v>
      </c>
      <c r="AP75" s="43" t="s">
        <v>345</v>
      </c>
      <c r="AQ75" s="33" t="s">
        <v>348</v>
      </c>
      <c r="AR75" s="33" t="s">
        <v>356</v>
      </c>
      <c r="AS75" s="42">
        <f>AM75+AN75</f>
        <v>0</v>
      </c>
      <c r="AT75" s="42">
        <f>G75/(100-AU75)*100</f>
        <v>0</v>
      </c>
      <c r="AU75" s="42">
        <v>0</v>
      </c>
      <c r="AV75" s="42">
        <f>L75</f>
        <v>104.0544</v>
      </c>
    </row>
    <row r="76" spans="1:48" ht="12.75">
      <c r="A76" s="5" t="s">
        <v>54</v>
      </c>
      <c r="B76" s="5"/>
      <c r="C76" s="5" t="s">
        <v>138</v>
      </c>
      <c r="D76" s="5" t="s">
        <v>241</v>
      </c>
      <c r="E76" s="5" t="s">
        <v>289</v>
      </c>
      <c r="F76" s="19">
        <v>361.3</v>
      </c>
      <c r="G76" s="25">
        <v>0</v>
      </c>
      <c r="H76" s="19">
        <f>F76*AE76</f>
        <v>0</v>
      </c>
      <c r="I76" s="19">
        <f>J76-H76</f>
        <v>0</v>
      </c>
      <c r="J76" s="19">
        <f>F76*G76</f>
        <v>0</v>
      </c>
      <c r="K76" s="19">
        <v>0.1512</v>
      </c>
      <c r="L76" s="19">
        <f>F76*K76</f>
        <v>54.62856</v>
      </c>
      <c r="M76" s="38" t="s">
        <v>317</v>
      </c>
      <c r="P76" s="42">
        <f>IF(AG76="5",J76,0)</f>
        <v>0</v>
      </c>
      <c r="R76" s="42">
        <f>IF(AG76="1",H76,0)</f>
        <v>0</v>
      </c>
      <c r="S76" s="42">
        <f>IF(AG76="1",I76,0)</f>
        <v>0</v>
      </c>
      <c r="T76" s="42">
        <f>IF(AG76="7",H76,0)</f>
        <v>0</v>
      </c>
      <c r="U76" s="42">
        <f>IF(AG76="7",I76,0)</f>
        <v>0</v>
      </c>
      <c r="V76" s="42">
        <f>IF(AG76="2",H76,0)</f>
        <v>0</v>
      </c>
      <c r="W76" s="42">
        <f>IF(AG76="2",I76,0)</f>
        <v>0</v>
      </c>
      <c r="X76" s="42">
        <f>IF(AG76="0",J76,0)</f>
        <v>0</v>
      </c>
      <c r="Y76" s="33"/>
      <c r="Z76" s="19">
        <f>IF(AD76=0,J76,0)</f>
        <v>0</v>
      </c>
      <c r="AA76" s="19">
        <f>IF(AD76=15,J76,0)</f>
        <v>0</v>
      </c>
      <c r="AB76" s="19">
        <f>IF(AD76=21,J76,0)</f>
        <v>0</v>
      </c>
      <c r="AD76" s="42">
        <v>21</v>
      </c>
      <c r="AE76" s="42">
        <f>G76*0.745228758169935</f>
        <v>0</v>
      </c>
      <c r="AF76" s="42">
        <f>G76*(1-0.745228758169935)</f>
        <v>0</v>
      </c>
      <c r="AG76" s="38" t="s">
        <v>7</v>
      </c>
      <c r="AM76" s="42">
        <f>F76*AE76</f>
        <v>0</v>
      </c>
      <c r="AN76" s="42">
        <f>F76*AF76</f>
        <v>0</v>
      </c>
      <c r="AO76" s="43" t="s">
        <v>336</v>
      </c>
      <c r="AP76" s="43" t="s">
        <v>345</v>
      </c>
      <c r="AQ76" s="33" t="s">
        <v>348</v>
      </c>
      <c r="AR76" s="33" t="s">
        <v>356</v>
      </c>
      <c r="AS76" s="42">
        <f>AM76+AN76</f>
        <v>0</v>
      </c>
      <c r="AT76" s="42">
        <f>G76/(100-AU76)*100</f>
        <v>0</v>
      </c>
      <c r="AU76" s="42">
        <v>0</v>
      </c>
      <c r="AV76" s="42">
        <f>L76</f>
        <v>54.62856</v>
      </c>
    </row>
    <row r="77" spans="1:48" ht="12.75">
      <c r="A77" s="5" t="s">
        <v>55</v>
      </c>
      <c r="B77" s="5"/>
      <c r="C77" s="5" t="s">
        <v>139</v>
      </c>
      <c r="D77" s="5" t="s">
        <v>242</v>
      </c>
      <c r="E77" s="5" t="s">
        <v>289</v>
      </c>
      <c r="F77" s="19">
        <v>361.3</v>
      </c>
      <c r="G77" s="25">
        <v>0</v>
      </c>
      <c r="H77" s="19">
        <f>F77*AE77</f>
        <v>0</v>
      </c>
      <c r="I77" s="19">
        <f>J77-H77</f>
        <v>0</v>
      </c>
      <c r="J77" s="19">
        <f>F77*G77</f>
        <v>0</v>
      </c>
      <c r="K77" s="19">
        <v>0.3225</v>
      </c>
      <c r="L77" s="19">
        <f>F77*K77</f>
        <v>116.51925000000001</v>
      </c>
      <c r="M77" s="38" t="s">
        <v>317</v>
      </c>
      <c r="P77" s="42">
        <f>IF(AG77="5",J77,0)</f>
        <v>0</v>
      </c>
      <c r="R77" s="42">
        <f>IF(AG77="1",H77,0)</f>
        <v>0</v>
      </c>
      <c r="S77" s="42">
        <f>IF(AG77="1",I77,0)</f>
        <v>0</v>
      </c>
      <c r="T77" s="42">
        <f>IF(AG77="7",H77,0)</f>
        <v>0</v>
      </c>
      <c r="U77" s="42">
        <f>IF(AG77="7",I77,0)</f>
        <v>0</v>
      </c>
      <c r="V77" s="42">
        <f>IF(AG77="2",H77,0)</f>
        <v>0</v>
      </c>
      <c r="W77" s="42">
        <f>IF(AG77="2",I77,0)</f>
        <v>0</v>
      </c>
      <c r="X77" s="42">
        <f>IF(AG77="0",J77,0)</f>
        <v>0</v>
      </c>
      <c r="Y77" s="33"/>
      <c r="Z77" s="19">
        <f>IF(AD77=0,J77,0)</f>
        <v>0</v>
      </c>
      <c r="AA77" s="19">
        <f>IF(AD77=15,J77,0)</f>
        <v>0</v>
      </c>
      <c r="AB77" s="19">
        <f>IF(AD77=21,J77,0)</f>
        <v>0</v>
      </c>
      <c r="AD77" s="42">
        <v>21</v>
      </c>
      <c r="AE77" s="42">
        <f>G77*0.83987183453243</f>
        <v>0</v>
      </c>
      <c r="AF77" s="42">
        <f>G77*(1-0.83987183453243)</f>
        <v>0</v>
      </c>
      <c r="AG77" s="38" t="s">
        <v>7</v>
      </c>
      <c r="AM77" s="42">
        <f>F77*AE77</f>
        <v>0</v>
      </c>
      <c r="AN77" s="42">
        <f>F77*AF77</f>
        <v>0</v>
      </c>
      <c r="AO77" s="43" t="s">
        <v>336</v>
      </c>
      <c r="AP77" s="43" t="s">
        <v>345</v>
      </c>
      <c r="AQ77" s="33" t="s">
        <v>348</v>
      </c>
      <c r="AR77" s="33" t="s">
        <v>356</v>
      </c>
      <c r="AS77" s="42">
        <f>AM77+AN77</f>
        <v>0</v>
      </c>
      <c r="AT77" s="42">
        <f>G77/(100-AU77)*100</f>
        <v>0</v>
      </c>
      <c r="AU77" s="42">
        <v>0</v>
      </c>
      <c r="AV77" s="42">
        <f>L77</f>
        <v>116.51925000000001</v>
      </c>
    </row>
    <row r="78" spans="1:48" ht="12.75">
      <c r="A78" s="7" t="s">
        <v>56</v>
      </c>
      <c r="B78" s="7"/>
      <c r="C78" s="7" t="s">
        <v>140</v>
      </c>
      <c r="D78" s="7" t="s">
        <v>243</v>
      </c>
      <c r="E78" s="7" t="s">
        <v>295</v>
      </c>
      <c r="F78" s="20">
        <v>51.39855</v>
      </c>
      <c r="G78" s="27">
        <v>0</v>
      </c>
      <c r="H78" s="20">
        <f>F78*AE78</f>
        <v>0</v>
      </c>
      <c r="I78" s="20">
        <f>J78-H78</f>
        <v>0</v>
      </c>
      <c r="J78" s="20">
        <f>F78*G78</f>
        <v>0</v>
      </c>
      <c r="K78" s="20">
        <v>1</v>
      </c>
      <c r="L78" s="20">
        <f>F78*K78</f>
        <v>51.39855</v>
      </c>
      <c r="M78" s="39" t="s">
        <v>317</v>
      </c>
      <c r="P78" s="42">
        <f>IF(AG78="5",J78,0)</f>
        <v>0</v>
      </c>
      <c r="R78" s="42">
        <f>IF(AG78="1",H78,0)</f>
        <v>0</v>
      </c>
      <c r="S78" s="42">
        <f>IF(AG78="1",I78,0)</f>
        <v>0</v>
      </c>
      <c r="T78" s="42">
        <f>IF(AG78="7",H78,0)</f>
        <v>0</v>
      </c>
      <c r="U78" s="42">
        <f>IF(AG78="7",I78,0)</f>
        <v>0</v>
      </c>
      <c r="V78" s="42">
        <f>IF(AG78="2",H78,0)</f>
        <v>0</v>
      </c>
      <c r="W78" s="42">
        <f>IF(AG78="2",I78,0)</f>
        <v>0</v>
      </c>
      <c r="X78" s="42">
        <f>IF(AG78="0",J78,0)</f>
        <v>0</v>
      </c>
      <c r="Y78" s="33"/>
      <c r="Z78" s="20">
        <f>IF(AD78=0,J78,0)</f>
        <v>0</v>
      </c>
      <c r="AA78" s="20">
        <f>IF(AD78=15,J78,0)</f>
        <v>0</v>
      </c>
      <c r="AB78" s="20">
        <f>IF(AD78=21,J78,0)</f>
        <v>0</v>
      </c>
      <c r="AD78" s="42">
        <v>21</v>
      </c>
      <c r="AE78" s="42">
        <f>G78*1</f>
        <v>0</v>
      </c>
      <c r="AF78" s="42">
        <f>G78*(1-1)</f>
        <v>0</v>
      </c>
      <c r="AG78" s="39" t="s">
        <v>7</v>
      </c>
      <c r="AM78" s="42">
        <f>F78*AE78</f>
        <v>0</v>
      </c>
      <c r="AN78" s="42">
        <f>F78*AF78</f>
        <v>0</v>
      </c>
      <c r="AO78" s="43" t="s">
        <v>336</v>
      </c>
      <c r="AP78" s="43" t="s">
        <v>345</v>
      </c>
      <c r="AQ78" s="33" t="s">
        <v>348</v>
      </c>
      <c r="AS78" s="42">
        <f>AM78+AN78</f>
        <v>0</v>
      </c>
      <c r="AT78" s="42">
        <f>G78/(100-AU78)*100</f>
        <v>0</v>
      </c>
      <c r="AU78" s="42">
        <v>0</v>
      </c>
      <c r="AV78" s="42">
        <f>L78</f>
        <v>51.39855</v>
      </c>
    </row>
    <row r="79" spans="3:13" ht="12.75">
      <c r="C79" s="16" t="s">
        <v>90</v>
      </c>
      <c r="D79" s="104" t="s">
        <v>244</v>
      </c>
      <c r="E79" s="105"/>
      <c r="F79" s="105"/>
      <c r="G79" s="106"/>
      <c r="H79" s="105"/>
      <c r="I79" s="105"/>
      <c r="J79" s="105"/>
      <c r="K79" s="105"/>
      <c r="L79" s="105"/>
      <c r="M79" s="105"/>
    </row>
    <row r="80" spans="1:48" ht="12.75">
      <c r="A80" s="7" t="s">
        <v>57</v>
      </c>
      <c r="B80" s="7"/>
      <c r="C80" s="7" t="s">
        <v>141</v>
      </c>
      <c r="D80" s="7" t="s">
        <v>245</v>
      </c>
      <c r="E80" s="7" t="s">
        <v>295</v>
      </c>
      <c r="F80" s="20">
        <v>13.70628</v>
      </c>
      <c r="G80" s="27">
        <v>0</v>
      </c>
      <c r="H80" s="20">
        <f>F80*AE80</f>
        <v>0</v>
      </c>
      <c r="I80" s="20">
        <f>J80-H80</f>
        <v>0</v>
      </c>
      <c r="J80" s="20">
        <f>F80*G80</f>
        <v>0</v>
      </c>
      <c r="K80" s="20">
        <v>1</v>
      </c>
      <c r="L80" s="20">
        <f>F80*K80</f>
        <v>13.70628</v>
      </c>
      <c r="M80" s="39" t="s">
        <v>317</v>
      </c>
      <c r="P80" s="42">
        <f>IF(AG80="5",J80,0)</f>
        <v>0</v>
      </c>
      <c r="R80" s="42">
        <f>IF(AG80="1",H80,0)</f>
        <v>0</v>
      </c>
      <c r="S80" s="42">
        <f>IF(AG80="1",I80,0)</f>
        <v>0</v>
      </c>
      <c r="T80" s="42">
        <f>IF(AG80="7",H80,0)</f>
        <v>0</v>
      </c>
      <c r="U80" s="42">
        <f>IF(AG80="7",I80,0)</f>
        <v>0</v>
      </c>
      <c r="V80" s="42">
        <f>IF(AG80="2",H80,0)</f>
        <v>0</v>
      </c>
      <c r="W80" s="42">
        <f>IF(AG80="2",I80,0)</f>
        <v>0</v>
      </c>
      <c r="X80" s="42">
        <f>IF(AG80="0",J80,0)</f>
        <v>0</v>
      </c>
      <c r="Y80" s="33"/>
      <c r="Z80" s="20">
        <f>IF(AD80=0,J80,0)</f>
        <v>0</v>
      </c>
      <c r="AA80" s="20">
        <f>IF(AD80=15,J80,0)</f>
        <v>0</v>
      </c>
      <c r="AB80" s="20">
        <f>IF(AD80=21,J80,0)</f>
        <v>0</v>
      </c>
      <c r="AD80" s="42">
        <v>21</v>
      </c>
      <c r="AE80" s="42">
        <f>G80*1</f>
        <v>0</v>
      </c>
      <c r="AF80" s="42">
        <f>G80*(1-1)</f>
        <v>0</v>
      </c>
      <c r="AG80" s="39" t="s">
        <v>7</v>
      </c>
      <c r="AM80" s="42">
        <f>F80*AE80</f>
        <v>0</v>
      </c>
      <c r="AN80" s="42">
        <f>F80*AF80</f>
        <v>0</v>
      </c>
      <c r="AO80" s="43" t="s">
        <v>336</v>
      </c>
      <c r="AP80" s="43" t="s">
        <v>345</v>
      </c>
      <c r="AQ80" s="33" t="s">
        <v>348</v>
      </c>
      <c r="AS80" s="42">
        <f>AM80+AN80</f>
        <v>0</v>
      </c>
      <c r="AT80" s="42">
        <f>G80/(100-AU80)*100</f>
        <v>0</v>
      </c>
      <c r="AU80" s="42">
        <v>0</v>
      </c>
      <c r="AV80" s="42">
        <f>L80</f>
        <v>13.70628</v>
      </c>
    </row>
    <row r="81" spans="1:48" ht="12.75">
      <c r="A81" s="5" t="s">
        <v>58</v>
      </c>
      <c r="B81" s="5"/>
      <c r="C81" s="5" t="s">
        <v>142</v>
      </c>
      <c r="D81" s="5" t="s">
        <v>246</v>
      </c>
      <c r="E81" s="5" t="s">
        <v>289</v>
      </c>
      <c r="F81" s="19">
        <v>108.4668</v>
      </c>
      <c r="G81" s="25">
        <v>0</v>
      </c>
      <c r="H81" s="19">
        <f>F81*AE81</f>
        <v>0</v>
      </c>
      <c r="I81" s="19">
        <f>J81-H81</f>
        <v>0</v>
      </c>
      <c r="J81" s="19">
        <f>F81*G81</f>
        <v>0</v>
      </c>
      <c r="K81" s="19">
        <v>0.1008</v>
      </c>
      <c r="L81" s="19">
        <f>F81*K81</f>
        <v>10.933453440000001</v>
      </c>
      <c r="M81" s="38" t="s">
        <v>317</v>
      </c>
      <c r="P81" s="42">
        <f>IF(AG81="5",J81,0)</f>
        <v>0</v>
      </c>
      <c r="R81" s="42">
        <f>IF(AG81="1",H81,0)</f>
        <v>0</v>
      </c>
      <c r="S81" s="42">
        <f>IF(AG81="1",I81,0)</f>
        <v>0</v>
      </c>
      <c r="T81" s="42">
        <f>IF(AG81="7",H81,0)</f>
        <v>0</v>
      </c>
      <c r="U81" s="42">
        <f>IF(AG81="7",I81,0)</f>
        <v>0</v>
      </c>
      <c r="V81" s="42">
        <f>IF(AG81="2",H81,0)</f>
        <v>0</v>
      </c>
      <c r="W81" s="42">
        <f>IF(AG81="2",I81,0)</f>
        <v>0</v>
      </c>
      <c r="X81" s="42">
        <f>IF(AG81="0",J81,0)</f>
        <v>0</v>
      </c>
      <c r="Y81" s="33"/>
      <c r="Z81" s="19">
        <f>IF(AD81=0,J81,0)</f>
        <v>0</v>
      </c>
      <c r="AA81" s="19">
        <f>IF(AD81=15,J81,0)</f>
        <v>0</v>
      </c>
      <c r="AB81" s="19">
        <f>IF(AD81=21,J81,0)</f>
        <v>0</v>
      </c>
      <c r="AD81" s="42">
        <v>21</v>
      </c>
      <c r="AE81" s="42">
        <f>G81*0.643485404788164</f>
        <v>0</v>
      </c>
      <c r="AF81" s="42">
        <f>G81*(1-0.643485404788164)</f>
        <v>0</v>
      </c>
      <c r="AG81" s="38" t="s">
        <v>7</v>
      </c>
      <c r="AM81" s="42">
        <f>F81*AE81</f>
        <v>0</v>
      </c>
      <c r="AN81" s="42">
        <f>F81*AF81</f>
        <v>0</v>
      </c>
      <c r="AO81" s="43" t="s">
        <v>336</v>
      </c>
      <c r="AP81" s="43" t="s">
        <v>345</v>
      </c>
      <c r="AQ81" s="33" t="s">
        <v>348</v>
      </c>
      <c r="AR81" s="33" t="s">
        <v>356</v>
      </c>
      <c r="AS81" s="42">
        <f>AM81+AN81</f>
        <v>0</v>
      </c>
      <c r="AT81" s="42">
        <f>G81/(100-AU81)*100</f>
        <v>0</v>
      </c>
      <c r="AU81" s="42">
        <v>0</v>
      </c>
      <c r="AV81" s="42">
        <f>L81</f>
        <v>10.933453440000001</v>
      </c>
    </row>
    <row r="82" spans="1:37" ht="12.75">
      <c r="A82" s="6"/>
      <c r="B82" s="15"/>
      <c r="C82" s="15" t="s">
        <v>65</v>
      </c>
      <c r="D82" s="15" t="s">
        <v>247</v>
      </c>
      <c r="E82" s="6" t="s">
        <v>6</v>
      </c>
      <c r="F82" s="6" t="s">
        <v>6</v>
      </c>
      <c r="G82" s="26" t="s">
        <v>6</v>
      </c>
      <c r="H82" s="45">
        <f>SUM(H83:H89)</f>
        <v>0</v>
      </c>
      <c r="I82" s="45">
        <f>SUM(I83:I89)</f>
        <v>0</v>
      </c>
      <c r="J82" s="45">
        <f>H82+I82</f>
        <v>0</v>
      </c>
      <c r="K82" s="33"/>
      <c r="L82" s="45">
        <f>SUM(L83:L89)</f>
        <v>86.41934499999999</v>
      </c>
      <c r="M82" s="33"/>
      <c r="Y82" s="33"/>
      <c r="AI82" s="45">
        <f>SUM(Z83:Z89)</f>
        <v>0</v>
      </c>
      <c r="AJ82" s="45">
        <f>SUM(AA83:AA89)</f>
        <v>0</v>
      </c>
      <c r="AK82" s="45">
        <f>SUM(AB83:AB89)</f>
        <v>0</v>
      </c>
    </row>
    <row r="83" spans="1:48" ht="12.75">
      <c r="A83" s="5" t="s">
        <v>59</v>
      </c>
      <c r="B83" s="5"/>
      <c r="C83" s="5" t="s">
        <v>143</v>
      </c>
      <c r="D83" s="5" t="s">
        <v>248</v>
      </c>
      <c r="E83" s="5" t="s">
        <v>289</v>
      </c>
      <c r="F83" s="19">
        <v>361.3</v>
      </c>
      <c r="G83" s="25">
        <v>0</v>
      </c>
      <c r="H83" s="19">
        <f>F83*AE83</f>
        <v>0</v>
      </c>
      <c r="I83" s="19">
        <f>J83-H83</f>
        <v>0</v>
      </c>
      <c r="J83" s="19">
        <f>F83*G83</f>
        <v>0</v>
      </c>
      <c r="K83" s="19">
        <v>0.0739</v>
      </c>
      <c r="L83" s="19">
        <f>F83*K83</f>
        <v>26.70007</v>
      </c>
      <c r="M83" s="38" t="s">
        <v>317</v>
      </c>
      <c r="P83" s="42">
        <f>IF(AG83="5",J83,0)</f>
        <v>0</v>
      </c>
      <c r="R83" s="42">
        <f>IF(AG83="1",H83,0)</f>
        <v>0</v>
      </c>
      <c r="S83" s="42">
        <f>IF(AG83="1",I83,0)</f>
        <v>0</v>
      </c>
      <c r="T83" s="42">
        <f>IF(AG83="7",H83,0)</f>
        <v>0</v>
      </c>
      <c r="U83" s="42">
        <f>IF(AG83="7",I83,0)</f>
        <v>0</v>
      </c>
      <c r="V83" s="42">
        <f>IF(AG83="2",H83,0)</f>
        <v>0</v>
      </c>
      <c r="W83" s="42">
        <f>IF(AG83="2",I83,0)</f>
        <v>0</v>
      </c>
      <c r="X83" s="42">
        <f>IF(AG83="0",J83,0)</f>
        <v>0</v>
      </c>
      <c r="Y83" s="33"/>
      <c r="Z83" s="19">
        <f>IF(AD83=0,J83,0)</f>
        <v>0</v>
      </c>
      <c r="AA83" s="19">
        <f>IF(AD83=15,J83,0)</f>
        <v>0</v>
      </c>
      <c r="AB83" s="19">
        <f>IF(AD83=21,J83,0)</f>
        <v>0</v>
      </c>
      <c r="AD83" s="42">
        <v>21</v>
      </c>
      <c r="AE83" s="42">
        <f>G83*0.170561797752809</f>
        <v>0</v>
      </c>
      <c r="AF83" s="42">
        <f>G83*(1-0.170561797752809)</f>
        <v>0</v>
      </c>
      <c r="AG83" s="38" t="s">
        <v>7</v>
      </c>
      <c r="AM83" s="42">
        <f>F83*AE83</f>
        <v>0</v>
      </c>
      <c r="AN83" s="42">
        <f>F83*AF83</f>
        <v>0</v>
      </c>
      <c r="AO83" s="43" t="s">
        <v>337</v>
      </c>
      <c r="AP83" s="43" t="s">
        <v>345</v>
      </c>
      <c r="AQ83" s="33" t="s">
        <v>348</v>
      </c>
      <c r="AR83" s="33" t="s">
        <v>357</v>
      </c>
      <c r="AS83" s="42">
        <f>AM83+AN83</f>
        <v>0</v>
      </c>
      <c r="AT83" s="42">
        <f>G83/(100-AU83)*100</f>
        <v>0</v>
      </c>
      <c r="AU83" s="42">
        <v>0</v>
      </c>
      <c r="AV83" s="42">
        <f>L83</f>
        <v>26.70007</v>
      </c>
    </row>
    <row r="84" spans="3:13" ht="25.5" customHeight="1">
      <c r="C84" s="16" t="s">
        <v>90</v>
      </c>
      <c r="D84" s="104" t="s">
        <v>249</v>
      </c>
      <c r="E84" s="105"/>
      <c r="F84" s="105"/>
      <c r="G84" s="106"/>
      <c r="H84" s="105"/>
      <c r="I84" s="105"/>
      <c r="J84" s="105"/>
      <c r="K84" s="105"/>
      <c r="L84" s="105"/>
      <c r="M84" s="105"/>
    </row>
    <row r="85" spans="1:48" ht="12.75">
      <c r="A85" s="7" t="s">
        <v>60</v>
      </c>
      <c r="B85" s="7"/>
      <c r="C85" s="7" t="s">
        <v>144</v>
      </c>
      <c r="D85" s="7" t="s">
        <v>250</v>
      </c>
      <c r="E85" s="7" t="s">
        <v>289</v>
      </c>
      <c r="F85" s="20">
        <v>189</v>
      </c>
      <c r="G85" s="27">
        <v>0</v>
      </c>
      <c r="H85" s="20">
        <f>F85*AE85</f>
        <v>0</v>
      </c>
      <c r="I85" s="20">
        <f>J85-H85</f>
        <v>0</v>
      </c>
      <c r="J85" s="20">
        <f>F85*G85</f>
        <v>0</v>
      </c>
      <c r="K85" s="20">
        <v>0.18</v>
      </c>
      <c r="L85" s="20">
        <f>F85*K85</f>
        <v>34.019999999999996</v>
      </c>
      <c r="M85" s="39"/>
      <c r="P85" s="42">
        <f>IF(AG85="5",J85,0)</f>
        <v>0</v>
      </c>
      <c r="R85" s="42">
        <f>IF(AG85="1",H85,0)</f>
        <v>0</v>
      </c>
      <c r="S85" s="42">
        <f>IF(AG85="1",I85,0)</f>
        <v>0</v>
      </c>
      <c r="T85" s="42">
        <f>IF(AG85="7",H85,0)</f>
        <v>0</v>
      </c>
      <c r="U85" s="42">
        <f>IF(AG85="7",I85,0)</f>
        <v>0</v>
      </c>
      <c r="V85" s="42">
        <f>IF(AG85="2",H85,0)</f>
        <v>0</v>
      </c>
      <c r="W85" s="42">
        <f>IF(AG85="2",I85,0)</f>
        <v>0</v>
      </c>
      <c r="X85" s="42">
        <f>IF(AG85="0",J85,0)</f>
        <v>0</v>
      </c>
      <c r="Y85" s="33"/>
      <c r="Z85" s="20">
        <f>IF(AD85=0,J85,0)</f>
        <v>0</v>
      </c>
      <c r="AA85" s="20">
        <f>IF(AD85=15,J85,0)</f>
        <v>0</v>
      </c>
      <c r="AB85" s="20">
        <f>IF(AD85=21,J85,0)</f>
        <v>0</v>
      </c>
      <c r="AD85" s="42">
        <v>21</v>
      </c>
      <c r="AE85" s="42">
        <f>G85*1</f>
        <v>0</v>
      </c>
      <c r="AF85" s="42">
        <f>G85*(1-1)</f>
        <v>0</v>
      </c>
      <c r="AG85" s="39" t="s">
        <v>7</v>
      </c>
      <c r="AM85" s="42">
        <f>F85*AE85</f>
        <v>0</v>
      </c>
      <c r="AN85" s="42">
        <f>F85*AF85</f>
        <v>0</v>
      </c>
      <c r="AO85" s="43" t="s">
        <v>337</v>
      </c>
      <c r="AP85" s="43" t="s">
        <v>345</v>
      </c>
      <c r="AQ85" s="33" t="s">
        <v>348</v>
      </c>
      <c r="AS85" s="42">
        <f>AM85+AN85</f>
        <v>0</v>
      </c>
      <c r="AT85" s="42">
        <f>G85/(100-AU85)*100</f>
        <v>0</v>
      </c>
      <c r="AU85" s="42">
        <v>0</v>
      </c>
      <c r="AV85" s="42">
        <f>L85</f>
        <v>34.019999999999996</v>
      </c>
    </row>
    <row r="86" spans="1:48" ht="12.75">
      <c r="A86" s="7" t="s">
        <v>61</v>
      </c>
      <c r="B86" s="7"/>
      <c r="C86" s="7" t="s">
        <v>145</v>
      </c>
      <c r="D86" s="7" t="s">
        <v>251</v>
      </c>
      <c r="E86" s="7" t="s">
        <v>289</v>
      </c>
      <c r="F86" s="20">
        <v>95.1825</v>
      </c>
      <c r="G86" s="27">
        <v>0</v>
      </c>
      <c r="H86" s="20">
        <f>F86*AE86</f>
        <v>0</v>
      </c>
      <c r="I86" s="20">
        <f>J86-H86</f>
        <v>0</v>
      </c>
      <c r="J86" s="20">
        <f>F86*G86</f>
        <v>0</v>
      </c>
      <c r="K86" s="20">
        <v>0.135</v>
      </c>
      <c r="L86" s="20">
        <f>F86*K86</f>
        <v>12.849637500000002</v>
      </c>
      <c r="M86" s="39"/>
      <c r="P86" s="42">
        <f>IF(AG86="5",J86,0)</f>
        <v>0</v>
      </c>
      <c r="R86" s="42">
        <f>IF(AG86="1",H86,0)</f>
        <v>0</v>
      </c>
      <c r="S86" s="42">
        <f>IF(AG86="1",I86,0)</f>
        <v>0</v>
      </c>
      <c r="T86" s="42">
        <f>IF(AG86="7",H86,0)</f>
        <v>0</v>
      </c>
      <c r="U86" s="42">
        <f>IF(AG86="7",I86,0)</f>
        <v>0</v>
      </c>
      <c r="V86" s="42">
        <f>IF(AG86="2",H86,0)</f>
        <v>0</v>
      </c>
      <c r="W86" s="42">
        <f>IF(AG86="2",I86,0)</f>
        <v>0</v>
      </c>
      <c r="X86" s="42">
        <f>IF(AG86="0",J86,0)</f>
        <v>0</v>
      </c>
      <c r="Y86" s="33"/>
      <c r="Z86" s="20">
        <f>IF(AD86=0,J86,0)</f>
        <v>0</v>
      </c>
      <c r="AA86" s="20">
        <f>IF(AD86=15,J86,0)</f>
        <v>0</v>
      </c>
      <c r="AB86" s="20">
        <f>IF(AD86=21,J86,0)</f>
        <v>0</v>
      </c>
      <c r="AD86" s="42">
        <v>21</v>
      </c>
      <c r="AE86" s="42">
        <f>G86*1</f>
        <v>0</v>
      </c>
      <c r="AF86" s="42">
        <f>G86*(1-1)</f>
        <v>0</v>
      </c>
      <c r="AG86" s="39" t="s">
        <v>7</v>
      </c>
      <c r="AM86" s="42">
        <f>F86*AE86</f>
        <v>0</v>
      </c>
      <c r="AN86" s="42">
        <f>F86*AF86</f>
        <v>0</v>
      </c>
      <c r="AO86" s="43" t="s">
        <v>337</v>
      </c>
      <c r="AP86" s="43" t="s">
        <v>345</v>
      </c>
      <c r="AQ86" s="33" t="s">
        <v>348</v>
      </c>
      <c r="AS86" s="42">
        <f>AM86+AN86</f>
        <v>0</v>
      </c>
      <c r="AT86" s="42">
        <f>G86/(100-AU86)*100</f>
        <v>0</v>
      </c>
      <c r="AU86" s="42">
        <v>0</v>
      </c>
      <c r="AV86" s="42">
        <f>L86</f>
        <v>12.849637500000002</v>
      </c>
    </row>
    <row r="87" spans="1:48" ht="12.75">
      <c r="A87" s="7" t="s">
        <v>62</v>
      </c>
      <c r="B87" s="7"/>
      <c r="C87" s="7" t="s">
        <v>146</v>
      </c>
      <c r="D87" s="7" t="s">
        <v>252</v>
      </c>
      <c r="E87" s="7" t="s">
        <v>289</v>
      </c>
      <c r="F87" s="20">
        <v>95.1825</v>
      </c>
      <c r="G87" s="27">
        <v>0</v>
      </c>
      <c r="H87" s="20">
        <f>F87*AE87</f>
        <v>0</v>
      </c>
      <c r="I87" s="20">
        <f>J87-H87</f>
        <v>0</v>
      </c>
      <c r="J87" s="20">
        <f>F87*G87</f>
        <v>0</v>
      </c>
      <c r="K87" s="20">
        <v>0.135</v>
      </c>
      <c r="L87" s="20">
        <f>F87*K87</f>
        <v>12.849637500000002</v>
      </c>
      <c r="M87" s="39"/>
      <c r="P87" s="42">
        <f>IF(AG87="5",J87,0)</f>
        <v>0</v>
      </c>
      <c r="R87" s="42">
        <f>IF(AG87="1",H87,0)</f>
        <v>0</v>
      </c>
      <c r="S87" s="42">
        <f>IF(AG87="1",I87,0)</f>
        <v>0</v>
      </c>
      <c r="T87" s="42">
        <f>IF(AG87="7",H87,0)</f>
        <v>0</v>
      </c>
      <c r="U87" s="42">
        <f>IF(AG87="7",I87,0)</f>
        <v>0</v>
      </c>
      <c r="V87" s="42">
        <f>IF(AG87="2",H87,0)</f>
        <v>0</v>
      </c>
      <c r="W87" s="42">
        <f>IF(AG87="2",I87,0)</f>
        <v>0</v>
      </c>
      <c r="X87" s="42">
        <f>IF(AG87="0",J87,0)</f>
        <v>0</v>
      </c>
      <c r="Y87" s="33"/>
      <c r="Z87" s="20">
        <f>IF(AD87=0,J87,0)</f>
        <v>0</v>
      </c>
      <c r="AA87" s="20">
        <f>IF(AD87=15,J87,0)</f>
        <v>0</v>
      </c>
      <c r="AB87" s="20">
        <f>IF(AD87=21,J87,0)</f>
        <v>0</v>
      </c>
      <c r="AD87" s="42">
        <v>21</v>
      </c>
      <c r="AE87" s="42">
        <f>G87*1</f>
        <v>0</v>
      </c>
      <c r="AF87" s="42">
        <f>G87*(1-1)</f>
        <v>0</v>
      </c>
      <c r="AG87" s="39" t="s">
        <v>7</v>
      </c>
      <c r="AM87" s="42">
        <f>F87*AE87</f>
        <v>0</v>
      </c>
      <c r="AN87" s="42">
        <f>F87*AF87</f>
        <v>0</v>
      </c>
      <c r="AO87" s="43" t="s">
        <v>337</v>
      </c>
      <c r="AP87" s="43" t="s">
        <v>345</v>
      </c>
      <c r="AQ87" s="33" t="s">
        <v>348</v>
      </c>
      <c r="AS87" s="42">
        <f>AM87+AN87</f>
        <v>0</v>
      </c>
      <c r="AT87" s="42">
        <f>G87/(100-AU87)*100</f>
        <v>0</v>
      </c>
      <c r="AU87" s="42">
        <v>0</v>
      </c>
      <c r="AV87" s="42">
        <f>L87</f>
        <v>12.849637500000002</v>
      </c>
    </row>
    <row r="88" spans="1:48" ht="12.75">
      <c r="A88" s="5" t="s">
        <v>63</v>
      </c>
      <c r="B88" s="5"/>
      <c r="C88" s="5" t="s">
        <v>147</v>
      </c>
      <c r="D88" s="5" t="s">
        <v>253</v>
      </c>
      <c r="E88" s="5" t="s">
        <v>289</v>
      </c>
      <c r="F88" s="19">
        <v>12</v>
      </c>
      <c r="G88" s="25">
        <v>0</v>
      </c>
      <c r="H88" s="19">
        <f>F88*AE88</f>
        <v>0</v>
      </c>
      <c r="I88" s="19">
        <f>J88-H88</f>
        <v>0</v>
      </c>
      <c r="J88" s="19">
        <f>F88*G88</f>
        <v>0</v>
      </c>
      <c r="K88" s="19">
        <v>0</v>
      </c>
      <c r="L88" s="19">
        <f>F88*K88</f>
        <v>0</v>
      </c>
      <c r="M88" s="38" t="s">
        <v>317</v>
      </c>
      <c r="P88" s="42">
        <f>IF(AG88="5",J88,0)</f>
        <v>0</v>
      </c>
      <c r="R88" s="42">
        <f>IF(AG88="1",H88,0)</f>
        <v>0</v>
      </c>
      <c r="S88" s="42">
        <f>IF(AG88="1",I88,0)</f>
        <v>0</v>
      </c>
      <c r="T88" s="42">
        <f>IF(AG88="7",H88,0)</f>
        <v>0</v>
      </c>
      <c r="U88" s="42">
        <f>IF(AG88="7",I88,0)</f>
        <v>0</v>
      </c>
      <c r="V88" s="42">
        <f>IF(AG88="2",H88,0)</f>
        <v>0</v>
      </c>
      <c r="W88" s="42">
        <f>IF(AG88="2",I88,0)</f>
        <v>0</v>
      </c>
      <c r="X88" s="42">
        <f>IF(AG88="0",J88,0)</f>
        <v>0</v>
      </c>
      <c r="Y88" s="33"/>
      <c r="Z88" s="19">
        <f>IF(AD88=0,J88,0)</f>
        <v>0</v>
      </c>
      <c r="AA88" s="19">
        <f>IF(AD88=15,J88,0)</f>
        <v>0</v>
      </c>
      <c r="AB88" s="19">
        <f>IF(AD88=21,J88,0)</f>
        <v>0</v>
      </c>
      <c r="AD88" s="42">
        <v>21</v>
      </c>
      <c r="AE88" s="42">
        <f>G88*0</f>
        <v>0</v>
      </c>
      <c r="AF88" s="42">
        <f>G88*(1-0)</f>
        <v>0</v>
      </c>
      <c r="AG88" s="38" t="s">
        <v>7</v>
      </c>
      <c r="AM88" s="42">
        <f>F88*AE88</f>
        <v>0</v>
      </c>
      <c r="AN88" s="42">
        <f>F88*AF88</f>
        <v>0</v>
      </c>
      <c r="AO88" s="43" t="s">
        <v>337</v>
      </c>
      <c r="AP88" s="43" t="s">
        <v>345</v>
      </c>
      <c r="AQ88" s="33" t="s">
        <v>348</v>
      </c>
      <c r="AR88" s="33" t="s">
        <v>357</v>
      </c>
      <c r="AS88" s="42">
        <f>AM88+AN88</f>
        <v>0</v>
      </c>
      <c r="AT88" s="42">
        <f>G88/(100-AU88)*100</f>
        <v>0</v>
      </c>
      <c r="AU88" s="42">
        <v>0</v>
      </c>
      <c r="AV88" s="42">
        <f>L88</f>
        <v>0</v>
      </c>
    </row>
    <row r="89" spans="1:48" ht="12.75">
      <c r="A89" s="7" t="s">
        <v>64</v>
      </c>
      <c r="B89" s="7"/>
      <c r="C89" s="7" t="s">
        <v>148</v>
      </c>
      <c r="D89" s="7" t="s">
        <v>254</v>
      </c>
      <c r="E89" s="7" t="s">
        <v>294</v>
      </c>
      <c r="F89" s="20">
        <v>12</v>
      </c>
      <c r="G89" s="27">
        <v>0</v>
      </c>
      <c r="H89" s="20">
        <f>F89*AE89</f>
        <v>0</v>
      </c>
      <c r="I89" s="20">
        <f>J89-H89</f>
        <v>0</v>
      </c>
      <c r="J89" s="20">
        <f>F89*G89</f>
        <v>0</v>
      </c>
      <c r="K89" s="20">
        <v>0</v>
      </c>
      <c r="L89" s="20">
        <f>F89*K89</f>
        <v>0</v>
      </c>
      <c r="M89" s="39"/>
      <c r="P89" s="42">
        <f>IF(AG89="5",J89,0)</f>
        <v>0</v>
      </c>
      <c r="R89" s="42">
        <f>IF(AG89="1",H89,0)</f>
        <v>0</v>
      </c>
      <c r="S89" s="42">
        <f>IF(AG89="1",I89,0)</f>
        <v>0</v>
      </c>
      <c r="T89" s="42">
        <f>IF(AG89="7",H89,0)</f>
        <v>0</v>
      </c>
      <c r="U89" s="42">
        <f>IF(AG89="7",I89,0)</f>
        <v>0</v>
      </c>
      <c r="V89" s="42">
        <f>IF(AG89="2",H89,0)</f>
        <v>0</v>
      </c>
      <c r="W89" s="42">
        <f>IF(AG89="2",I89,0)</f>
        <v>0</v>
      </c>
      <c r="X89" s="42">
        <f>IF(AG89="0",J89,0)</f>
        <v>0</v>
      </c>
      <c r="Y89" s="33"/>
      <c r="Z89" s="20">
        <f>IF(AD89=0,J89,0)</f>
        <v>0</v>
      </c>
      <c r="AA89" s="20">
        <f>IF(AD89=15,J89,0)</f>
        <v>0</v>
      </c>
      <c r="AB89" s="20">
        <f>IF(AD89=21,J89,0)</f>
        <v>0</v>
      </c>
      <c r="AD89" s="42">
        <v>21</v>
      </c>
      <c r="AE89" s="42">
        <f>G89*1</f>
        <v>0</v>
      </c>
      <c r="AF89" s="42">
        <f>G89*(1-1)</f>
        <v>0</v>
      </c>
      <c r="AG89" s="39" t="s">
        <v>7</v>
      </c>
      <c r="AM89" s="42">
        <f>F89*AE89</f>
        <v>0</v>
      </c>
      <c r="AN89" s="42">
        <f>F89*AF89</f>
        <v>0</v>
      </c>
      <c r="AO89" s="43" t="s">
        <v>337</v>
      </c>
      <c r="AP89" s="43" t="s">
        <v>345</v>
      </c>
      <c r="AQ89" s="33" t="s">
        <v>348</v>
      </c>
      <c r="AS89" s="42">
        <f>AM89+AN89</f>
        <v>0</v>
      </c>
      <c r="AT89" s="42">
        <f>G89/(100-AU89)*100</f>
        <v>0</v>
      </c>
      <c r="AU89" s="42">
        <v>0</v>
      </c>
      <c r="AV89" s="42">
        <f>L89</f>
        <v>0</v>
      </c>
    </row>
    <row r="90" spans="1:37" ht="12.75">
      <c r="A90" s="6"/>
      <c r="B90" s="15"/>
      <c r="C90" s="15" t="s">
        <v>149</v>
      </c>
      <c r="D90" s="15" t="s">
        <v>255</v>
      </c>
      <c r="E90" s="6" t="s">
        <v>6</v>
      </c>
      <c r="F90" s="6" t="s">
        <v>6</v>
      </c>
      <c r="G90" s="26" t="s">
        <v>6</v>
      </c>
      <c r="H90" s="45">
        <f>SUM(H91:H94)</f>
        <v>0</v>
      </c>
      <c r="I90" s="45">
        <f>SUM(I91:I94)</f>
        <v>0</v>
      </c>
      <c r="J90" s="45">
        <f>H90+I90</f>
        <v>0</v>
      </c>
      <c r="K90" s="33"/>
      <c r="L90" s="45">
        <f>SUM(L91:L94)</f>
        <v>101.13</v>
      </c>
      <c r="M90" s="33"/>
      <c r="Y90" s="33"/>
      <c r="AI90" s="45">
        <f>SUM(Z91:Z94)</f>
        <v>0</v>
      </c>
      <c r="AJ90" s="45">
        <f>SUM(AA91:AA94)</f>
        <v>0</v>
      </c>
      <c r="AK90" s="45">
        <f>SUM(AB91:AB94)</f>
        <v>0</v>
      </c>
    </row>
    <row r="91" spans="1:48" ht="12.75">
      <c r="A91" s="5" t="s">
        <v>65</v>
      </c>
      <c r="B91" s="5"/>
      <c r="C91" s="5" t="s">
        <v>150</v>
      </c>
      <c r="D91" s="5" t="s">
        <v>256</v>
      </c>
      <c r="E91" s="5" t="s">
        <v>296</v>
      </c>
      <c r="F91" s="19">
        <v>375</v>
      </c>
      <c r="G91" s="25">
        <v>0</v>
      </c>
      <c r="H91" s="19">
        <f>F91*AE91</f>
        <v>0</v>
      </c>
      <c r="I91" s="19">
        <f>J91-H91</f>
        <v>0</v>
      </c>
      <c r="J91" s="19">
        <f>F91*G91</f>
        <v>0</v>
      </c>
      <c r="K91" s="19">
        <v>0.1525</v>
      </c>
      <c r="L91" s="19">
        <f>F91*K91</f>
        <v>57.1875</v>
      </c>
      <c r="M91" s="38" t="s">
        <v>317</v>
      </c>
      <c r="P91" s="42">
        <f>IF(AG91="5",J91,0)</f>
        <v>0</v>
      </c>
      <c r="R91" s="42">
        <f>IF(AG91="1",H91,0)</f>
        <v>0</v>
      </c>
      <c r="S91" s="42">
        <f>IF(AG91="1",I91,0)</f>
        <v>0</v>
      </c>
      <c r="T91" s="42">
        <f>IF(AG91="7",H91,0)</f>
        <v>0</v>
      </c>
      <c r="U91" s="42">
        <f>IF(AG91="7",I91,0)</f>
        <v>0</v>
      </c>
      <c r="V91" s="42">
        <f>IF(AG91="2",H91,0)</f>
        <v>0</v>
      </c>
      <c r="W91" s="42">
        <f>IF(AG91="2",I91,0)</f>
        <v>0</v>
      </c>
      <c r="X91" s="42">
        <f>IF(AG91="0",J91,0)</f>
        <v>0</v>
      </c>
      <c r="Y91" s="33"/>
      <c r="Z91" s="19">
        <f>IF(AD91=0,J91,0)</f>
        <v>0</v>
      </c>
      <c r="AA91" s="19">
        <f>IF(AD91=15,J91,0)</f>
        <v>0</v>
      </c>
      <c r="AB91" s="19">
        <f>IF(AD91=21,J91,0)</f>
        <v>0</v>
      </c>
      <c r="AD91" s="42">
        <v>21</v>
      </c>
      <c r="AE91" s="42">
        <f>G91*0.652865168539326</f>
        <v>0</v>
      </c>
      <c r="AF91" s="42">
        <f>G91*(1-0.652865168539326)</f>
        <v>0</v>
      </c>
      <c r="AG91" s="38" t="s">
        <v>7</v>
      </c>
      <c r="AM91" s="42">
        <f>F91*AE91</f>
        <v>0</v>
      </c>
      <c r="AN91" s="42">
        <f>F91*AF91</f>
        <v>0</v>
      </c>
      <c r="AO91" s="43" t="s">
        <v>338</v>
      </c>
      <c r="AP91" s="43" t="s">
        <v>346</v>
      </c>
      <c r="AQ91" s="33" t="s">
        <v>348</v>
      </c>
      <c r="AR91" s="33" t="s">
        <v>358</v>
      </c>
      <c r="AS91" s="42">
        <f>AM91+AN91</f>
        <v>0</v>
      </c>
      <c r="AT91" s="42">
        <f>G91/(100-AU91)*100</f>
        <v>0</v>
      </c>
      <c r="AU91" s="42">
        <v>0</v>
      </c>
      <c r="AV91" s="42">
        <f>L91</f>
        <v>57.1875</v>
      </c>
    </row>
    <row r="92" spans="3:13" ht="25.5" customHeight="1">
      <c r="C92" s="16" t="s">
        <v>90</v>
      </c>
      <c r="D92" s="104" t="s">
        <v>257</v>
      </c>
      <c r="E92" s="105"/>
      <c r="F92" s="105"/>
      <c r="G92" s="106"/>
      <c r="H92" s="105"/>
      <c r="I92" s="105"/>
      <c r="J92" s="105"/>
      <c r="K92" s="105"/>
      <c r="L92" s="105"/>
      <c r="M92" s="105"/>
    </row>
    <row r="93" spans="1:48" ht="12.75">
      <c r="A93" s="7" t="s">
        <v>66</v>
      </c>
      <c r="B93" s="7"/>
      <c r="C93" s="7" t="s">
        <v>151</v>
      </c>
      <c r="D93" s="7" t="s">
        <v>258</v>
      </c>
      <c r="E93" s="7" t="s">
        <v>288</v>
      </c>
      <c r="F93" s="20">
        <v>787.5</v>
      </c>
      <c r="G93" s="27">
        <v>0</v>
      </c>
      <c r="H93" s="20">
        <f>F93*AE93</f>
        <v>0</v>
      </c>
      <c r="I93" s="20">
        <f>J93-H93</f>
        <v>0</v>
      </c>
      <c r="J93" s="20">
        <f>F93*G93</f>
        <v>0</v>
      </c>
      <c r="K93" s="20">
        <v>0.011</v>
      </c>
      <c r="L93" s="20">
        <f>F93*K93</f>
        <v>8.6625</v>
      </c>
      <c r="M93" s="39" t="s">
        <v>317</v>
      </c>
      <c r="P93" s="42">
        <f>IF(AG93="5",J93,0)</f>
        <v>0</v>
      </c>
      <c r="R93" s="42">
        <f>IF(AG93="1",H93,0)</f>
        <v>0</v>
      </c>
      <c r="S93" s="42">
        <f>IF(AG93="1",I93,0)</f>
        <v>0</v>
      </c>
      <c r="T93" s="42">
        <f>IF(AG93="7",H93,0)</f>
        <v>0</v>
      </c>
      <c r="U93" s="42">
        <f>IF(AG93="7",I93,0)</f>
        <v>0</v>
      </c>
      <c r="V93" s="42">
        <f>IF(AG93="2",H93,0)</f>
        <v>0</v>
      </c>
      <c r="W93" s="42">
        <f>IF(AG93="2",I93,0)</f>
        <v>0</v>
      </c>
      <c r="X93" s="42">
        <f>IF(AG93="0",J93,0)</f>
        <v>0</v>
      </c>
      <c r="Y93" s="33"/>
      <c r="Z93" s="20">
        <f>IF(AD93=0,J93,0)</f>
        <v>0</v>
      </c>
      <c r="AA93" s="20">
        <f>IF(AD93=15,J93,0)</f>
        <v>0</v>
      </c>
      <c r="AB93" s="20">
        <f>IF(AD93=21,J93,0)</f>
        <v>0</v>
      </c>
      <c r="AD93" s="42">
        <v>21</v>
      </c>
      <c r="AE93" s="42">
        <f>G93*1</f>
        <v>0</v>
      </c>
      <c r="AF93" s="42">
        <f>G93*(1-1)</f>
        <v>0</v>
      </c>
      <c r="AG93" s="39" t="s">
        <v>7</v>
      </c>
      <c r="AM93" s="42">
        <f>F93*AE93</f>
        <v>0</v>
      </c>
      <c r="AN93" s="42">
        <f>F93*AF93</f>
        <v>0</v>
      </c>
      <c r="AO93" s="43" t="s">
        <v>338</v>
      </c>
      <c r="AP93" s="43" t="s">
        <v>346</v>
      </c>
      <c r="AQ93" s="33" t="s">
        <v>348</v>
      </c>
      <c r="AS93" s="42">
        <f>AM93+AN93</f>
        <v>0</v>
      </c>
      <c r="AT93" s="42">
        <f>G93/(100-AU93)*100</f>
        <v>0</v>
      </c>
      <c r="AU93" s="42">
        <v>0</v>
      </c>
      <c r="AV93" s="42">
        <f>L93</f>
        <v>8.6625</v>
      </c>
    </row>
    <row r="94" spans="1:48" ht="12.75">
      <c r="A94" s="7" t="s">
        <v>67</v>
      </c>
      <c r="B94" s="7"/>
      <c r="C94" s="7" t="s">
        <v>152</v>
      </c>
      <c r="D94" s="7" t="s">
        <v>259</v>
      </c>
      <c r="E94" s="7" t="s">
        <v>290</v>
      </c>
      <c r="F94" s="20">
        <v>15.75</v>
      </c>
      <c r="G94" s="27">
        <v>0</v>
      </c>
      <c r="H94" s="20">
        <f>F94*AE94</f>
        <v>0</v>
      </c>
      <c r="I94" s="20">
        <f>J94-H94</f>
        <v>0</v>
      </c>
      <c r="J94" s="20">
        <f>F94*G94</f>
        <v>0</v>
      </c>
      <c r="K94" s="20">
        <v>2.24</v>
      </c>
      <c r="L94" s="20">
        <f>F94*K94</f>
        <v>35.28</v>
      </c>
      <c r="M94" s="39" t="s">
        <v>317</v>
      </c>
      <c r="P94" s="42">
        <f>IF(AG94="5",J94,0)</f>
        <v>0</v>
      </c>
      <c r="R94" s="42">
        <f>IF(AG94="1",H94,0)</f>
        <v>0</v>
      </c>
      <c r="S94" s="42">
        <f>IF(AG94="1",I94,0)</f>
        <v>0</v>
      </c>
      <c r="T94" s="42">
        <f>IF(AG94="7",H94,0)</f>
        <v>0</v>
      </c>
      <c r="U94" s="42">
        <f>IF(AG94="7",I94,0)</f>
        <v>0</v>
      </c>
      <c r="V94" s="42">
        <f>IF(AG94="2",H94,0)</f>
        <v>0</v>
      </c>
      <c r="W94" s="42">
        <f>IF(AG94="2",I94,0)</f>
        <v>0</v>
      </c>
      <c r="X94" s="42">
        <f>IF(AG94="0",J94,0)</f>
        <v>0</v>
      </c>
      <c r="Y94" s="33"/>
      <c r="Z94" s="20">
        <f>IF(AD94=0,J94,0)</f>
        <v>0</v>
      </c>
      <c r="AA94" s="20">
        <f>IF(AD94=15,J94,0)</f>
        <v>0</v>
      </c>
      <c r="AB94" s="20">
        <f>IF(AD94=21,J94,0)</f>
        <v>0</v>
      </c>
      <c r="AD94" s="42">
        <v>21</v>
      </c>
      <c r="AE94" s="42">
        <f>G94*1</f>
        <v>0</v>
      </c>
      <c r="AF94" s="42">
        <f>G94*(1-1)</f>
        <v>0</v>
      </c>
      <c r="AG94" s="39" t="s">
        <v>7</v>
      </c>
      <c r="AM94" s="42">
        <f>F94*AE94</f>
        <v>0</v>
      </c>
      <c r="AN94" s="42">
        <f>F94*AF94</f>
        <v>0</v>
      </c>
      <c r="AO94" s="43" t="s">
        <v>338</v>
      </c>
      <c r="AP94" s="43" t="s">
        <v>346</v>
      </c>
      <c r="AQ94" s="33" t="s">
        <v>348</v>
      </c>
      <c r="AS94" s="42">
        <f>AM94+AN94</f>
        <v>0</v>
      </c>
      <c r="AT94" s="42">
        <f>G94/(100-AU94)*100</f>
        <v>0</v>
      </c>
      <c r="AU94" s="42">
        <v>0</v>
      </c>
      <c r="AV94" s="42">
        <f>L94</f>
        <v>35.28</v>
      </c>
    </row>
    <row r="95" spans="3:13" ht="12.75">
      <c r="C95" s="16" t="s">
        <v>90</v>
      </c>
      <c r="D95" s="104" t="s">
        <v>260</v>
      </c>
      <c r="E95" s="105"/>
      <c r="F95" s="105"/>
      <c r="G95" s="106"/>
      <c r="H95" s="105"/>
      <c r="I95" s="105"/>
      <c r="J95" s="105"/>
      <c r="K95" s="105"/>
      <c r="L95" s="105"/>
      <c r="M95" s="105"/>
    </row>
    <row r="96" spans="1:37" ht="12.75">
      <c r="A96" s="6"/>
      <c r="B96" s="15"/>
      <c r="C96" s="15" t="s">
        <v>153</v>
      </c>
      <c r="D96" s="15" t="s">
        <v>261</v>
      </c>
      <c r="E96" s="6" t="s">
        <v>6</v>
      </c>
      <c r="F96" s="6" t="s">
        <v>6</v>
      </c>
      <c r="G96" s="26" t="s">
        <v>6</v>
      </c>
      <c r="H96" s="45">
        <f>SUM(H97:H98)</f>
        <v>0</v>
      </c>
      <c r="I96" s="45">
        <f>SUM(I97:I98)</f>
        <v>0</v>
      </c>
      <c r="J96" s="45">
        <f>H96+I96</f>
        <v>0</v>
      </c>
      <c r="K96" s="33"/>
      <c r="L96" s="45">
        <f>SUM(L97:L98)</f>
        <v>0</v>
      </c>
      <c r="M96" s="33"/>
      <c r="Y96" s="33"/>
      <c r="AI96" s="45">
        <f>SUM(Z97:Z98)</f>
        <v>0</v>
      </c>
      <c r="AJ96" s="45">
        <f>SUM(AA97:AA98)</f>
        <v>0</v>
      </c>
      <c r="AK96" s="45">
        <f>SUM(AB97:AB98)</f>
        <v>0</v>
      </c>
    </row>
    <row r="97" spans="1:48" ht="12.75">
      <c r="A97" s="5" t="s">
        <v>68</v>
      </c>
      <c r="B97" s="5"/>
      <c r="C97" s="5" t="s">
        <v>154</v>
      </c>
      <c r="D97" s="5" t="s">
        <v>262</v>
      </c>
      <c r="E97" s="5" t="s">
        <v>297</v>
      </c>
      <c r="F97" s="19">
        <v>1112406.15</v>
      </c>
      <c r="G97" s="25">
        <v>0</v>
      </c>
      <c r="H97" s="19">
        <f>F97*AE97</f>
        <v>0</v>
      </c>
      <c r="I97" s="19">
        <f>J97-H97</f>
        <v>0</v>
      </c>
      <c r="J97" s="19">
        <f>F97*G97</f>
        <v>0</v>
      </c>
      <c r="K97" s="19">
        <v>0</v>
      </c>
      <c r="L97" s="19">
        <f>F97*K97</f>
        <v>0</v>
      </c>
      <c r="M97" s="38" t="s">
        <v>317</v>
      </c>
      <c r="P97" s="42">
        <f>IF(AG97="5",J97,0)</f>
        <v>0</v>
      </c>
      <c r="R97" s="42">
        <f>IF(AG97="1",H97,0)</f>
        <v>0</v>
      </c>
      <c r="S97" s="42">
        <f>IF(AG97="1",I97,0)</f>
        <v>0</v>
      </c>
      <c r="T97" s="42">
        <f>IF(AG97="7",H97,0)</f>
        <v>0</v>
      </c>
      <c r="U97" s="42">
        <f>IF(AG97="7",I97,0)</f>
        <v>0</v>
      </c>
      <c r="V97" s="42">
        <f>IF(AG97="2",H97,0)</f>
        <v>0</v>
      </c>
      <c r="W97" s="42">
        <f>IF(AG97="2",I97,0)</f>
        <v>0</v>
      </c>
      <c r="X97" s="42">
        <f>IF(AG97="0",J97,0)</f>
        <v>0</v>
      </c>
      <c r="Y97" s="33"/>
      <c r="Z97" s="19">
        <f>IF(AD97=0,J97,0)</f>
        <v>0</v>
      </c>
      <c r="AA97" s="19">
        <f>IF(AD97=15,J97,0)</f>
        <v>0</v>
      </c>
      <c r="AB97" s="19">
        <f>IF(AD97=21,J97,0)</f>
        <v>0</v>
      </c>
      <c r="AD97" s="42">
        <v>21</v>
      </c>
      <c r="AE97" s="42">
        <f>G97*0</f>
        <v>0</v>
      </c>
      <c r="AF97" s="42">
        <f>G97*(1-0)</f>
        <v>0</v>
      </c>
      <c r="AG97" s="38" t="s">
        <v>8</v>
      </c>
      <c r="AM97" s="42">
        <f>F97*AE97</f>
        <v>0</v>
      </c>
      <c r="AN97" s="42">
        <f>F97*AF97</f>
        <v>0</v>
      </c>
      <c r="AO97" s="43" t="s">
        <v>339</v>
      </c>
      <c r="AP97" s="43" t="s">
        <v>346</v>
      </c>
      <c r="AQ97" s="33" t="s">
        <v>348</v>
      </c>
      <c r="AR97" s="33" t="s">
        <v>359</v>
      </c>
      <c r="AS97" s="42">
        <f>AM97+AN97</f>
        <v>0</v>
      </c>
      <c r="AT97" s="42">
        <f>G97/(100-AU97)*100</f>
        <v>0</v>
      </c>
      <c r="AU97" s="42">
        <v>0</v>
      </c>
      <c r="AV97" s="42">
        <f>L97</f>
        <v>0</v>
      </c>
    </row>
    <row r="98" spans="1:48" ht="12.75">
      <c r="A98" s="5" t="s">
        <v>69</v>
      </c>
      <c r="B98" s="5"/>
      <c r="C98" s="5" t="s">
        <v>155</v>
      </c>
      <c r="D98" s="5" t="s">
        <v>263</v>
      </c>
      <c r="E98" s="5" t="s">
        <v>298</v>
      </c>
      <c r="F98" s="19">
        <v>1080005.97</v>
      </c>
      <c r="G98" s="25">
        <v>0</v>
      </c>
      <c r="H98" s="19">
        <f>F98*AE98</f>
        <v>0</v>
      </c>
      <c r="I98" s="19">
        <f>J98-H98</f>
        <v>0</v>
      </c>
      <c r="J98" s="19">
        <f>F98*G98</f>
        <v>0</v>
      </c>
      <c r="K98" s="19">
        <v>0</v>
      </c>
      <c r="L98" s="19">
        <f>F98*K98</f>
        <v>0</v>
      </c>
      <c r="M98" s="38" t="s">
        <v>317</v>
      </c>
      <c r="P98" s="42">
        <f>IF(AG98="5",J98,0)</f>
        <v>0</v>
      </c>
      <c r="R98" s="42">
        <f>IF(AG98="1",H98,0)</f>
        <v>0</v>
      </c>
      <c r="S98" s="42">
        <f>IF(AG98="1",I98,0)</f>
        <v>0</v>
      </c>
      <c r="T98" s="42">
        <f>IF(AG98="7",H98,0)</f>
        <v>0</v>
      </c>
      <c r="U98" s="42">
        <f>IF(AG98="7",I98,0)</f>
        <v>0</v>
      </c>
      <c r="V98" s="42">
        <f>IF(AG98="2",H98,0)</f>
        <v>0</v>
      </c>
      <c r="W98" s="42">
        <f>IF(AG98="2",I98,0)</f>
        <v>0</v>
      </c>
      <c r="X98" s="42">
        <f>IF(AG98="0",J98,0)</f>
        <v>0</v>
      </c>
      <c r="Y98" s="33"/>
      <c r="Z98" s="19">
        <f>IF(AD98=0,J98,0)</f>
        <v>0</v>
      </c>
      <c r="AA98" s="19">
        <f>IF(AD98=15,J98,0)</f>
        <v>0</v>
      </c>
      <c r="AB98" s="19">
        <f>IF(AD98=21,J98,0)</f>
        <v>0</v>
      </c>
      <c r="AD98" s="42">
        <v>21</v>
      </c>
      <c r="AE98" s="42">
        <f>G98*0</f>
        <v>0</v>
      </c>
      <c r="AF98" s="42">
        <f>G98*(1-0)</f>
        <v>0</v>
      </c>
      <c r="AG98" s="38" t="s">
        <v>8</v>
      </c>
      <c r="AM98" s="42">
        <f>F98*AE98</f>
        <v>0</v>
      </c>
      <c r="AN98" s="42">
        <f>F98*AF98</f>
        <v>0</v>
      </c>
      <c r="AO98" s="43" t="s">
        <v>339</v>
      </c>
      <c r="AP98" s="43" t="s">
        <v>346</v>
      </c>
      <c r="AQ98" s="33" t="s">
        <v>348</v>
      </c>
      <c r="AR98" s="33" t="s">
        <v>359</v>
      </c>
      <c r="AS98" s="42">
        <f>AM98+AN98</f>
        <v>0</v>
      </c>
      <c r="AT98" s="42">
        <f>G98/(100-AU98)*100</f>
        <v>0</v>
      </c>
      <c r="AU98" s="42">
        <v>0</v>
      </c>
      <c r="AV98" s="42">
        <f>L98</f>
        <v>0</v>
      </c>
    </row>
    <row r="99" spans="3:13" ht="25.5" customHeight="1">
      <c r="C99" s="16" t="s">
        <v>90</v>
      </c>
      <c r="D99" s="104" t="s">
        <v>264</v>
      </c>
      <c r="E99" s="105"/>
      <c r="F99" s="105"/>
      <c r="G99" s="106"/>
      <c r="H99" s="105"/>
      <c r="I99" s="105"/>
      <c r="J99" s="105"/>
      <c r="K99" s="105"/>
      <c r="L99" s="105"/>
      <c r="M99" s="105"/>
    </row>
    <row r="100" spans="1:37" ht="12.75">
      <c r="A100" s="6"/>
      <c r="B100" s="15"/>
      <c r="C100" s="15" t="s">
        <v>156</v>
      </c>
      <c r="D100" s="15" t="s">
        <v>265</v>
      </c>
      <c r="E100" s="6" t="s">
        <v>6</v>
      </c>
      <c r="F100" s="6" t="s">
        <v>6</v>
      </c>
      <c r="G100" s="26" t="s">
        <v>6</v>
      </c>
      <c r="H100" s="45">
        <f>SUM(H101:H106)</f>
        <v>0</v>
      </c>
      <c r="I100" s="45">
        <f>SUM(I101:I106)</f>
        <v>0</v>
      </c>
      <c r="J100" s="45">
        <f>H100+I100</f>
        <v>0</v>
      </c>
      <c r="K100" s="33"/>
      <c r="L100" s="45">
        <f>SUM(L101:L106)</f>
        <v>7.375</v>
      </c>
      <c r="M100" s="33"/>
      <c r="Y100" s="33"/>
      <c r="AI100" s="45">
        <f>SUM(Z101:Z106)</f>
        <v>0</v>
      </c>
      <c r="AJ100" s="45">
        <f>SUM(AA101:AA106)</f>
        <v>0</v>
      </c>
      <c r="AK100" s="45">
        <f>SUM(AB101:AB106)</f>
        <v>0</v>
      </c>
    </row>
    <row r="101" spans="1:48" ht="12.75">
      <c r="A101" s="5" t="s">
        <v>70</v>
      </c>
      <c r="B101" s="5"/>
      <c r="C101" s="5" t="s">
        <v>157</v>
      </c>
      <c r="D101" s="5" t="s">
        <v>266</v>
      </c>
      <c r="E101" s="5" t="s">
        <v>291</v>
      </c>
      <c r="F101" s="19">
        <v>1</v>
      </c>
      <c r="G101" s="25">
        <v>0</v>
      </c>
      <c r="H101" s="19">
        <f aca="true" t="shared" si="60" ref="H101:H106">F101*AE101</f>
        <v>0</v>
      </c>
      <c r="I101" s="19">
        <f aca="true" t="shared" si="61" ref="I101:I106">J101-H101</f>
        <v>0</v>
      </c>
      <c r="J101" s="19">
        <f aca="true" t="shared" si="62" ref="J101:J106">F101*G101</f>
        <v>0</v>
      </c>
      <c r="K101" s="19">
        <v>0</v>
      </c>
      <c r="L101" s="19">
        <f aca="true" t="shared" si="63" ref="L101:L106">F101*K101</f>
        <v>0</v>
      </c>
      <c r="M101" s="38"/>
      <c r="P101" s="42">
        <f aca="true" t="shared" si="64" ref="P101:P106">IF(AG101="5",J101,0)</f>
        <v>0</v>
      </c>
      <c r="R101" s="42">
        <f aca="true" t="shared" si="65" ref="R101:R106">IF(AG101="1",H101,0)</f>
        <v>0</v>
      </c>
      <c r="S101" s="42">
        <f aca="true" t="shared" si="66" ref="S101:S106">IF(AG101="1",I101,0)</f>
        <v>0</v>
      </c>
      <c r="T101" s="42">
        <f aca="true" t="shared" si="67" ref="T101:T106">IF(AG101="7",H101,0)</f>
        <v>0</v>
      </c>
      <c r="U101" s="42">
        <f aca="true" t="shared" si="68" ref="U101:U106">IF(AG101="7",I101,0)</f>
        <v>0</v>
      </c>
      <c r="V101" s="42">
        <f aca="true" t="shared" si="69" ref="V101:V106">IF(AG101="2",H101,0)</f>
        <v>0</v>
      </c>
      <c r="W101" s="42">
        <f aca="true" t="shared" si="70" ref="W101:W106">IF(AG101="2",I101,0)</f>
        <v>0</v>
      </c>
      <c r="X101" s="42">
        <f aca="true" t="shared" si="71" ref="X101:X106">IF(AG101="0",J101,0)</f>
        <v>0</v>
      </c>
      <c r="Y101" s="33"/>
      <c r="Z101" s="19">
        <f aca="true" t="shared" si="72" ref="Z101:Z106">IF(AD101=0,J101,0)</f>
        <v>0</v>
      </c>
      <c r="AA101" s="19">
        <f aca="true" t="shared" si="73" ref="AA101:AA106">IF(AD101=15,J101,0)</f>
        <v>0</v>
      </c>
      <c r="AB101" s="19">
        <f aca="true" t="shared" si="74" ref="AB101:AB106">IF(AD101=21,J101,0)</f>
        <v>0</v>
      </c>
      <c r="AD101" s="42">
        <v>21</v>
      </c>
      <c r="AE101" s="42">
        <f>G101*0</f>
        <v>0</v>
      </c>
      <c r="AF101" s="42">
        <f>G101*(1-0)</f>
        <v>0</v>
      </c>
      <c r="AG101" s="38" t="s">
        <v>7</v>
      </c>
      <c r="AM101" s="42">
        <f aca="true" t="shared" si="75" ref="AM101:AM106">F101*AE101</f>
        <v>0</v>
      </c>
      <c r="AN101" s="42">
        <f aca="true" t="shared" si="76" ref="AN101:AN106">F101*AF101</f>
        <v>0</v>
      </c>
      <c r="AO101" s="43" t="s">
        <v>340</v>
      </c>
      <c r="AP101" s="43" t="s">
        <v>343</v>
      </c>
      <c r="AQ101" s="33" t="s">
        <v>348</v>
      </c>
      <c r="AR101" s="33" t="s">
        <v>360</v>
      </c>
      <c r="AS101" s="42">
        <f aca="true" t="shared" si="77" ref="AS101:AS106">AM101+AN101</f>
        <v>0</v>
      </c>
      <c r="AT101" s="42">
        <f aca="true" t="shared" si="78" ref="AT101:AT106">G101/(100-AU101)*100</f>
        <v>0</v>
      </c>
      <c r="AU101" s="42">
        <v>0</v>
      </c>
      <c r="AV101" s="42">
        <f aca="true" t="shared" si="79" ref="AV101:AV106">L101</f>
        <v>0</v>
      </c>
    </row>
    <row r="102" spans="1:48" ht="12.75">
      <c r="A102" s="7" t="s">
        <v>71</v>
      </c>
      <c r="B102" s="7"/>
      <c r="C102" s="7" t="s">
        <v>158</v>
      </c>
      <c r="D102" s="7" t="s">
        <v>267</v>
      </c>
      <c r="E102" s="7" t="s">
        <v>294</v>
      </c>
      <c r="F102" s="20">
        <v>1</v>
      </c>
      <c r="G102" s="27">
        <v>0</v>
      </c>
      <c r="H102" s="20">
        <f t="shared" si="60"/>
        <v>0</v>
      </c>
      <c r="I102" s="20">
        <f t="shared" si="61"/>
        <v>0</v>
      </c>
      <c r="J102" s="20">
        <f t="shared" si="62"/>
        <v>0</v>
      </c>
      <c r="K102" s="20">
        <v>1.2</v>
      </c>
      <c r="L102" s="20">
        <f t="shared" si="63"/>
        <v>1.2</v>
      </c>
      <c r="M102" s="39"/>
      <c r="P102" s="42">
        <f t="shared" si="64"/>
        <v>0</v>
      </c>
      <c r="R102" s="42">
        <f t="shared" si="65"/>
        <v>0</v>
      </c>
      <c r="S102" s="42">
        <f t="shared" si="66"/>
        <v>0</v>
      </c>
      <c r="T102" s="42">
        <f t="shared" si="67"/>
        <v>0</v>
      </c>
      <c r="U102" s="42">
        <f t="shared" si="68"/>
        <v>0</v>
      </c>
      <c r="V102" s="42">
        <f t="shared" si="69"/>
        <v>0</v>
      </c>
      <c r="W102" s="42">
        <f t="shared" si="70"/>
        <v>0</v>
      </c>
      <c r="X102" s="42">
        <f t="shared" si="71"/>
        <v>0</v>
      </c>
      <c r="Y102" s="33"/>
      <c r="Z102" s="20">
        <f t="shared" si="72"/>
        <v>0</v>
      </c>
      <c r="AA102" s="20">
        <f t="shared" si="73"/>
        <v>0</v>
      </c>
      <c r="AB102" s="20">
        <f t="shared" si="74"/>
        <v>0</v>
      </c>
      <c r="AD102" s="42">
        <v>21</v>
      </c>
      <c r="AE102" s="42">
        <f>G102*1</f>
        <v>0</v>
      </c>
      <c r="AF102" s="42">
        <f>G102*(1-1)</f>
        <v>0</v>
      </c>
      <c r="AG102" s="39" t="s">
        <v>7</v>
      </c>
      <c r="AM102" s="42">
        <f t="shared" si="75"/>
        <v>0</v>
      </c>
      <c r="AN102" s="42">
        <f t="shared" si="76"/>
        <v>0</v>
      </c>
      <c r="AO102" s="43" t="s">
        <v>340</v>
      </c>
      <c r="AP102" s="43" t="s">
        <v>343</v>
      </c>
      <c r="AQ102" s="33" t="s">
        <v>348</v>
      </c>
      <c r="AS102" s="42">
        <f t="shared" si="77"/>
        <v>0</v>
      </c>
      <c r="AT102" s="42">
        <f t="shared" si="78"/>
        <v>0</v>
      </c>
      <c r="AU102" s="42">
        <v>0</v>
      </c>
      <c r="AV102" s="42">
        <f t="shared" si="79"/>
        <v>1.2</v>
      </c>
    </row>
    <row r="103" spans="1:48" ht="12.75">
      <c r="A103" s="7" t="s">
        <v>72</v>
      </c>
      <c r="B103" s="7"/>
      <c r="C103" s="7" t="s">
        <v>159</v>
      </c>
      <c r="D103" s="7" t="s">
        <v>268</v>
      </c>
      <c r="E103" s="7" t="s">
        <v>294</v>
      </c>
      <c r="F103" s="20">
        <v>6</v>
      </c>
      <c r="G103" s="27">
        <v>0</v>
      </c>
      <c r="H103" s="20">
        <f t="shared" si="60"/>
        <v>0</v>
      </c>
      <c r="I103" s="20">
        <f t="shared" si="61"/>
        <v>0</v>
      </c>
      <c r="J103" s="20">
        <f t="shared" si="62"/>
        <v>0</v>
      </c>
      <c r="K103" s="20">
        <v>0</v>
      </c>
      <c r="L103" s="20">
        <f t="shared" si="63"/>
        <v>0</v>
      </c>
      <c r="M103" s="39"/>
      <c r="P103" s="42">
        <f t="shared" si="64"/>
        <v>0</v>
      </c>
      <c r="R103" s="42">
        <f t="shared" si="65"/>
        <v>0</v>
      </c>
      <c r="S103" s="42">
        <f t="shared" si="66"/>
        <v>0</v>
      </c>
      <c r="T103" s="42">
        <f t="shared" si="67"/>
        <v>0</v>
      </c>
      <c r="U103" s="42">
        <f t="shared" si="68"/>
        <v>0</v>
      </c>
      <c r="V103" s="42">
        <f t="shared" si="69"/>
        <v>0</v>
      </c>
      <c r="W103" s="42">
        <f t="shared" si="70"/>
        <v>0</v>
      </c>
      <c r="X103" s="42">
        <f t="shared" si="71"/>
        <v>0</v>
      </c>
      <c r="Y103" s="33"/>
      <c r="Z103" s="20">
        <f t="shared" si="72"/>
        <v>0</v>
      </c>
      <c r="AA103" s="20">
        <f t="shared" si="73"/>
        <v>0</v>
      </c>
      <c r="AB103" s="20">
        <f t="shared" si="74"/>
        <v>0</v>
      </c>
      <c r="AD103" s="42">
        <v>21</v>
      </c>
      <c r="AE103" s="42">
        <f>G103*1</f>
        <v>0</v>
      </c>
      <c r="AF103" s="42">
        <f>G103*(1-1)</f>
        <v>0</v>
      </c>
      <c r="AG103" s="39" t="s">
        <v>7</v>
      </c>
      <c r="AM103" s="42">
        <f t="shared" si="75"/>
        <v>0</v>
      </c>
      <c r="AN103" s="42">
        <f t="shared" si="76"/>
        <v>0</v>
      </c>
      <c r="AO103" s="43" t="s">
        <v>340</v>
      </c>
      <c r="AP103" s="43" t="s">
        <v>343</v>
      </c>
      <c r="AQ103" s="33" t="s">
        <v>348</v>
      </c>
      <c r="AS103" s="42">
        <f t="shared" si="77"/>
        <v>0</v>
      </c>
      <c r="AT103" s="42">
        <f t="shared" si="78"/>
        <v>0</v>
      </c>
      <c r="AU103" s="42">
        <v>0</v>
      </c>
      <c r="AV103" s="42">
        <f t="shared" si="79"/>
        <v>0</v>
      </c>
    </row>
    <row r="104" spans="1:48" ht="12.75">
      <c r="A104" s="7" t="s">
        <v>73</v>
      </c>
      <c r="B104" s="7"/>
      <c r="C104" s="7" t="s">
        <v>160</v>
      </c>
      <c r="D104" s="7" t="s">
        <v>269</v>
      </c>
      <c r="E104" s="7" t="s">
        <v>294</v>
      </c>
      <c r="F104" s="20">
        <v>1</v>
      </c>
      <c r="G104" s="27">
        <v>0</v>
      </c>
      <c r="H104" s="20">
        <f t="shared" si="60"/>
        <v>0</v>
      </c>
      <c r="I104" s="20">
        <f t="shared" si="61"/>
        <v>0</v>
      </c>
      <c r="J104" s="20">
        <f t="shared" si="62"/>
        <v>0</v>
      </c>
      <c r="K104" s="20">
        <v>3</v>
      </c>
      <c r="L104" s="20">
        <f t="shared" si="63"/>
        <v>3</v>
      </c>
      <c r="M104" s="39"/>
      <c r="P104" s="42">
        <f t="shared" si="64"/>
        <v>0</v>
      </c>
      <c r="R104" s="42">
        <f t="shared" si="65"/>
        <v>0</v>
      </c>
      <c r="S104" s="42">
        <f t="shared" si="66"/>
        <v>0</v>
      </c>
      <c r="T104" s="42">
        <f t="shared" si="67"/>
        <v>0</v>
      </c>
      <c r="U104" s="42">
        <f t="shared" si="68"/>
        <v>0</v>
      </c>
      <c r="V104" s="42">
        <f t="shared" si="69"/>
        <v>0</v>
      </c>
      <c r="W104" s="42">
        <f t="shared" si="70"/>
        <v>0</v>
      </c>
      <c r="X104" s="42">
        <f t="shared" si="71"/>
        <v>0</v>
      </c>
      <c r="Y104" s="33"/>
      <c r="Z104" s="20">
        <f t="shared" si="72"/>
        <v>0</v>
      </c>
      <c r="AA104" s="20">
        <f t="shared" si="73"/>
        <v>0</v>
      </c>
      <c r="AB104" s="20">
        <f t="shared" si="74"/>
        <v>0</v>
      </c>
      <c r="AD104" s="42">
        <v>21</v>
      </c>
      <c r="AE104" s="42">
        <f>G104*1</f>
        <v>0</v>
      </c>
      <c r="AF104" s="42">
        <f>G104*(1-1)</f>
        <v>0</v>
      </c>
      <c r="AG104" s="39" t="s">
        <v>7</v>
      </c>
      <c r="AM104" s="42">
        <f t="shared" si="75"/>
        <v>0</v>
      </c>
      <c r="AN104" s="42">
        <f t="shared" si="76"/>
        <v>0</v>
      </c>
      <c r="AO104" s="43" t="s">
        <v>340</v>
      </c>
      <c r="AP104" s="43" t="s">
        <v>343</v>
      </c>
      <c r="AQ104" s="33" t="s">
        <v>348</v>
      </c>
      <c r="AS104" s="42">
        <f t="shared" si="77"/>
        <v>0</v>
      </c>
      <c r="AT104" s="42">
        <f t="shared" si="78"/>
        <v>0</v>
      </c>
      <c r="AU104" s="42">
        <v>0</v>
      </c>
      <c r="AV104" s="42">
        <f t="shared" si="79"/>
        <v>3</v>
      </c>
    </row>
    <row r="105" spans="1:48" ht="12.75">
      <c r="A105" s="7" t="s">
        <v>74</v>
      </c>
      <c r="B105" s="7"/>
      <c r="C105" s="7" t="s">
        <v>161</v>
      </c>
      <c r="D105" s="7" t="s">
        <v>270</v>
      </c>
      <c r="E105" s="7" t="s">
        <v>294</v>
      </c>
      <c r="F105" s="20">
        <v>15</v>
      </c>
      <c r="G105" s="27">
        <v>0</v>
      </c>
      <c r="H105" s="20">
        <f t="shared" si="60"/>
        <v>0</v>
      </c>
      <c r="I105" s="20">
        <f t="shared" si="61"/>
        <v>0</v>
      </c>
      <c r="J105" s="20">
        <f t="shared" si="62"/>
        <v>0</v>
      </c>
      <c r="K105" s="20">
        <v>0.145</v>
      </c>
      <c r="L105" s="20">
        <f t="shared" si="63"/>
        <v>2.175</v>
      </c>
      <c r="M105" s="39"/>
      <c r="P105" s="42">
        <f t="shared" si="64"/>
        <v>0</v>
      </c>
      <c r="R105" s="42">
        <f t="shared" si="65"/>
        <v>0</v>
      </c>
      <c r="S105" s="42">
        <f t="shared" si="66"/>
        <v>0</v>
      </c>
      <c r="T105" s="42">
        <f t="shared" si="67"/>
        <v>0</v>
      </c>
      <c r="U105" s="42">
        <f t="shared" si="68"/>
        <v>0</v>
      </c>
      <c r="V105" s="42">
        <f t="shared" si="69"/>
        <v>0</v>
      </c>
      <c r="W105" s="42">
        <f t="shared" si="70"/>
        <v>0</v>
      </c>
      <c r="X105" s="42">
        <f t="shared" si="71"/>
        <v>0</v>
      </c>
      <c r="Y105" s="33"/>
      <c r="Z105" s="20">
        <f t="shared" si="72"/>
        <v>0</v>
      </c>
      <c r="AA105" s="20">
        <f t="shared" si="73"/>
        <v>0</v>
      </c>
      <c r="AB105" s="20">
        <f t="shared" si="74"/>
        <v>0</v>
      </c>
      <c r="AD105" s="42">
        <v>21</v>
      </c>
      <c r="AE105" s="42">
        <f>G105*1</f>
        <v>0</v>
      </c>
      <c r="AF105" s="42">
        <f>G105*(1-1)</f>
        <v>0</v>
      </c>
      <c r="AG105" s="39" t="s">
        <v>7</v>
      </c>
      <c r="AM105" s="42">
        <f t="shared" si="75"/>
        <v>0</v>
      </c>
      <c r="AN105" s="42">
        <f t="shared" si="76"/>
        <v>0</v>
      </c>
      <c r="AO105" s="43" t="s">
        <v>340</v>
      </c>
      <c r="AP105" s="43" t="s">
        <v>343</v>
      </c>
      <c r="AQ105" s="33" t="s">
        <v>348</v>
      </c>
      <c r="AS105" s="42">
        <f t="shared" si="77"/>
        <v>0</v>
      </c>
      <c r="AT105" s="42">
        <f t="shared" si="78"/>
        <v>0</v>
      </c>
      <c r="AU105" s="42">
        <v>0</v>
      </c>
      <c r="AV105" s="42">
        <f t="shared" si="79"/>
        <v>2.175</v>
      </c>
    </row>
    <row r="106" spans="1:48" ht="12.75">
      <c r="A106" s="7" t="s">
        <v>75</v>
      </c>
      <c r="B106" s="7"/>
      <c r="C106" s="7" t="s">
        <v>162</v>
      </c>
      <c r="D106" s="7" t="s">
        <v>271</v>
      </c>
      <c r="E106" s="7" t="s">
        <v>294</v>
      </c>
      <c r="F106" s="20">
        <v>4</v>
      </c>
      <c r="G106" s="27">
        <v>0</v>
      </c>
      <c r="H106" s="20">
        <f t="shared" si="60"/>
        <v>0</v>
      </c>
      <c r="I106" s="20">
        <f t="shared" si="61"/>
        <v>0</v>
      </c>
      <c r="J106" s="20">
        <f t="shared" si="62"/>
        <v>0</v>
      </c>
      <c r="K106" s="20">
        <v>0.25</v>
      </c>
      <c r="L106" s="20">
        <f t="shared" si="63"/>
        <v>1</v>
      </c>
      <c r="M106" s="39"/>
      <c r="P106" s="42">
        <f t="shared" si="64"/>
        <v>0</v>
      </c>
      <c r="R106" s="42">
        <f t="shared" si="65"/>
        <v>0</v>
      </c>
      <c r="S106" s="42">
        <f t="shared" si="66"/>
        <v>0</v>
      </c>
      <c r="T106" s="42">
        <f t="shared" si="67"/>
        <v>0</v>
      </c>
      <c r="U106" s="42">
        <f t="shared" si="68"/>
        <v>0</v>
      </c>
      <c r="V106" s="42">
        <f t="shared" si="69"/>
        <v>0</v>
      </c>
      <c r="W106" s="42">
        <f t="shared" si="70"/>
        <v>0</v>
      </c>
      <c r="X106" s="42">
        <f t="shared" si="71"/>
        <v>0</v>
      </c>
      <c r="Y106" s="33"/>
      <c r="Z106" s="20">
        <f t="shared" si="72"/>
        <v>0</v>
      </c>
      <c r="AA106" s="20">
        <f t="shared" si="73"/>
        <v>0</v>
      </c>
      <c r="AB106" s="20">
        <f t="shared" si="74"/>
        <v>0</v>
      </c>
      <c r="AD106" s="42">
        <v>21</v>
      </c>
      <c r="AE106" s="42">
        <f>G106*1</f>
        <v>0</v>
      </c>
      <c r="AF106" s="42">
        <f>G106*(1-1)</f>
        <v>0</v>
      </c>
      <c r="AG106" s="39" t="s">
        <v>7</v>
      </c>
      <c r="AM106" s="42">
        <f t="shared" si="75"/>
        <v>0</v>
      </c>
      <c r="AN106" s="42">
        <f t="shared" si="76"/>
        <v>0</v>
      </c>
      <c r="AO106" s="43" t="s">
        <v>340</v>
      </c>
      <c r="AP106" s="43" t="s">
        <v>343</v>
      </c>
      <c r="AQ106" s="33" t="s">
        <v>348</v>
      </c>
      <c r="AS106" s="42">
        <f t="shared" si="77"/>
        <v>0</v>
      </c>
      <c r="AT106" s="42">
        <f t="shared" si="78"/>
        <v>0</v>
      </c>
      <c r="AU106" s="42">
        <v>0</v>
      </c>
      <c r="AV106" s="42">
        <f t="shared" si="79"/>
        <v>1</v>
      </c>
    </row>
    <row r="107" spans="1:37" ht="12.75">
      <c r="A107" s="6"/>
      <c r="B107" s="15"/>
      <c r="C107" s="15"/>
      <c r="D107" s="15" t="s">
        <v>272</v>
      </c>
      <c r="E107" s="6" t="s">
        <v>6</v>
      </c>
      <c r="F107" s="6" t="s">
        <v>6</v>
      </c>
      <c r="G107" s="26" t="s">
        <v>6</v>
      </c>
      <c r="H107" s="45">
        <f>SUM(H108:H116)</f>
        <v>0</v>
      </c>
      <c r="I107" s="45">
        <f>SUM(I108:I116)</f>
        <v>0</v>
      </c>
      <c r="J107" s="45">
        <f>H107+I107</f>
        <v>0</v>
      </c>
      <c r="K107" s="33"/>
      <c r="L107" s="45">
        <f>SUM(L108:L116)</f>
        <v>103.062</v>
      </c>
      <c r="M107" s="33"/>
      <c r="Y107" s="33"/>
      <c r="AI107" s="45">
        <f>SUM(Z108:Z116)</f>
        <v>0</v>
      </c>
      <c r="AJ107" s="45">
        <f>SUM(AA108:AA116)</f>
        <v>0</v>
      </c>
      <c r="AK107" s="45">
        <f>SUM(AB108:AB116)</f>
        <v>0</v>
      </c>
    </row>
    <row r="108" spans="1:48" ht="12.75">
      <c r="A108" s="7" t="s">
        <v>76</v>
      </c>
      <c r="B108" s="7"/>
      <c r="C108" s="7" t="s">
        <v>163</v>
      </c>
      <c r="D108" s="7" t="s">
        <v>273</v>
      </c>
      <c r="E108" s="7" t="s">
        <v>294</v>
      </c>
      <c r="F108" s="20">
        <v>5</v>
      </c>
      <c r="G108" s="27">
        <v>0</v>
      </c>
      <c r="H108" s="20">
        <f aca="true" t="shared" si="80" ref="H108:H116">F108*AE108</f>
        <v>0</v>
      </c>
      <c r="I108" s="20">
        <f aca="true" t="shared" si="81" ref="I108:I116">J108-H108</f>
        <v>0</v>
      </c>
      <c r="J108" s="20">
        <f aca="true" t="shared" si="82" ref="J108:J116">F108*G108</f>
        <v>0</v>
      </c>
      <c r="K108" s="20">
        <v>0.15</v>
      </c>
      <c r="L108" s="20">
        <f aca="true" t="shared" si="83" ref="L108:L116">F108*K108</f>
        <v>0.75</v>
      </c>
      <c r="M108" s="39"/>
      <c r="P108" s="42">
        <f aca="true" t="shared" si="84" ref="P108:P116">IF(AG108="5",J108,0)</f>
        <v>0</v>
      </c>
      <c r="R108" s="42">
        <f aca="true" t="shared" si="85" ref="R108:R116">IF(AG108="1",H108,0)</f>
        <v>0</v>
      </c>
      <c r="S108" s="42">
        <f aca="true" t="shared" si="86" ref="S108:S116">IF(AG108="1",I108,0)</f>
        <v>0</v>
      </c>
      <c r="T108" s="42">
        <f aca="true" t="shared" si="87" ref="T108:T116">IF(AG108="7",H108,0)</f>
        <v>0</v>
      </c>
      <c r="U108" s="42">
        <f aca="true" t="shared" si="88" ref="U108:U116">IF(AG108="7",I108,0)</f>
        <v>0</v>
      </c>
      <c r="V108" s="42">
        <f aca="true" t="shared" si="89" ref="V108:V116">IF(AG108="2",H108,0)</f>
        <v>0</v>
      </c>
      <c r="W108" s="42">
        <f aca="true" t="shared" si="90" ref="W108:W116">IF(AG108="2",I108,0)</f>
        <v>0</v>
      </c>
      <c r="X108" s="42">
        <f aca="true" t="shared" si="91" ref="X108:X116">IF(AG108="0",J108,0)</f>
        <v>0</v>
      </c>
      <c r="Y108" s="33"/>
      <c r="Z108" s="20">
        <f aca="true" t="shared" si="92" ref="Z108:Z116">IF(AD108=0,J108,0)</f>
        <v>0</v>
      </c>
      <c r="AA108" s="20">
        <f aca="true" t="shared" si="93" ref="AA108:AA116">IF(AD108=15,J108,0)</f>
        <v>0</v>
      </c>
      <c r="AB108" s="20">
        <f aca="true" t="shared" si="94" ref="AB108:AB116">IF(AD108=21,J108,0)</f>
        <v>0</v>
      </c>
      <c r="AD108" s="42">
        <v>21</v>
      </c>
      <c r="AE108" s="42">
        <f aca="true" t="shared" si="95" ref="AE108:AE115">G108*1</f>
        <v>0</v>
      </c>
      <c r="AF108" s="42">
        <f aca="true" t="shared" si="96" ref="AF108:AF115">G108*(1-1)</f>
        <v>0</v>
      </c>
      <c r="AG108" s="39" t="s">
        <v>327</v>
      </c>
      <c r="AM108" s="42">
        <f aca="true" t="shared" si="97" ref="AM108:AM116">F108*AE108</f>
        <v>0</v>
      </c>
      <c r="AN108" s="42">
        <f aca="true" t="shared" si="98" ref="AN108:AN116">F108*AF108</f>
        <v>0</v>
      </c>
      <c r="AO108" s="43" t="s">
        <v>341</v>
      </c>
      <c r="AP108" s="43" t="s">
        <v>347</v>
      </c>
      <c r="AQ108" s="33" t="s">
        <v>348</v>
      </c>
      <c r="AS108" s="42">
        <f aca="true" t="shared" si="99" ref="AS108:AS116">AM108+AN108</f>
        <v>0</v>
      </c>
      <c r="AT108" s="42">
        <f aca="true" t="shared" si="100" ref="AT108:AT116">G108/(100-AU108)*100</f>
        <v>0</v>
      </c>
      <c r="AU108" s="42">
        <v>0</v>
      </c>
      <c r="AV108" s="42">
        <f aca="true" t="shared" si="101" ref="AV108:AV116">L108</f>
        <v>0.75</v>
      </c>
    </row>
    <row r="109" spans="1:48" ht="12.75">
      <c r="A109" s="7" t="s">
        <v>77</v>
      </c>
      <c r="B109" s="7"/>
      <c r="C109" s="7" t="s">
        <v>164</v>
      </c>
      <c r="D109" s="7" t="s">
        <v>274</v>
      </c>
      <c r="E109" s="7" t="s">
        <v>294</v>
      </c>
      <c r="F109" s="20">
        <v>39</v>
      </c>
      <c r="G109" s="27">
        <v>0</v>
      </c>
      <c r="H109" s="20">
        <f t="shared" si="80"/>
        <v>0</v>
      </c>
      <c r="I109" s="20">
        <f t="shared" si="81"/>
        <v>0</v>
      </c>
      <c r="J109" s="20">
        <f t="shared" si="82"/>
        <v>0</v>
      </c>
      <c r="K109" s="20">
        <v>0.02</v>
      </c>
      <c r="L109" s="20">
        <f t="shared" si="83"/>
        <v>0.78</v>
      </c>
      <c r="M109" s="39"/>
      <c r="P109" s="42">
        <f t="shared" si="84"/>
        <v>0</v>
      </c>
      <c r="R109" s="42">
        <f t="shared" si="85"/>
        <v>0</v>
      </c>
      <c r="S109" s="42">
        <f t="shared" si="86"/>
        <v>0</v>
      </c>
      <c r="T109" s="42">
        <f t="shared" si="87"/>
        <v>0</v>
      </c>
      <c r="U109" s="42">
        <f t="shared" si="88"/>
        <v>0</v>
      </c>
      <c r="V109" s="42">
        <f t="shared" si="89"/>
        <v>0</v>
      </c>
      <c r="W109" s="42">
        <f t="shared" si="90"/>
        <v>0</v>
      </c>
      <c r="X109" s="42">
        <f t="shared" si="91"/>
        <v>0</v>
      </c>
      <c r="Y109" s="33"/>
      <c r="Z109" s="20">
        <f t="shared" si="92"/>
        <v>0</v>
      </c>
      <c r="AA109" s="20">
        <f t="shared" si="93"/>
        <v>0</v>
      </c>
      <c r="AB109" s="20">
        <f t="shared" si="94"/>
        <v>0</v>
      </c>
      <c r="AD109" s="42">
        <v>21</v>
      </c>
      <c r="AE109" s="42">
        <f t="shared" si="95"/>
        <v>0</v>
      </c>
      <c r="AF109" s="42">
        <f t="shared" si="96"/>
        <v>0</v>
      </c>
      <c r="AG109" s="39" t="s">
        <v>327</v>
      </c>
      <c r="AM109" s="42">
        <f t="shared" si="97"/>
        <v>0</v>
      </c>
      <c r="AN109" s="42">
        <f t="shared" si="98"/>
        <v>0</v>
      </c>
      <c r="AO109" s="43" t="s">
        <v>341</v>
      </c>
      <c r="AP109" s="43" t="s">
        <v>347</v>
      </c>
      <c r="AQ109" s="33" t="s">
        <v>348</v>
      </c>
      <c r="AS109" s="42">
        <f t="shared" si="99"/>
        <v>0</v>
      </c>
      <c r="AT109" s="42">
        <f t="shared" si="100"/>
        <v>0</v>
      </c>
      <c r="AU109" s="42">
        <v>0</v>
      </c>
      <c r="AV109" s="42">
        <f t="shared" si="101"/>
        <v>0.78</v>
      </c>
    </row>
    <row r="110" spans="1:48" ht="12.75">
      <c r="A110" s="7" t="s">
        <v>78</v>
      </c>
      <c r="B110" s="7"/>
      <c r="C110" s="7" t="s">
        <v>165</v>
      </c>
      <c r="D110" s="7" t="s">
        <v>275</v>
      </c>
      <c r="E110" s="7" t="s">
        <v>294</v>
      </c>
      <c r="F110" s="20">
        <v>92</v>
      </c>
      <c r="G110" s="27">
        <v>0</v>
      </c>
      <c r="H110" s="20">
        <f t="shared" si="80"/>
        <v>0</v>
      </c>
      <c r="I110" s="20">
        <f t="shared" si="81"/>
        <v>0</v>
      </c>
      <c r="J110" s="20">
        <f t="shared" si="82"/>
        <v>0</v>
      </c>
      <c r="K110" s="20">
        <v>0.009</v>
      </c>
      <c r="L110" s="20">
        <f t="shared" si="83"/>
        <v>0.828</v>
      </c>
      <c r="M110" s="39"/>
      <c r="P110" s="42">
        <f t="shared" si="84"/>
        <v>0</v>
      </c>
      <c r="R110" s="42">
        <f t="shared" si="85"/>
        <v>0</v>
      </c>
      <c r="S110" s="42">
        <f t="shared" si="86"/>
        <v>0</v>
      </c>
      <c r="T110" s="42">
        <f t="shared" si="87"/>
        <v>0</v>
      </c>
      <c r="U110" s="42">
        <f t="shared" si="88"/>
        <v>0</v>
      </c>
      <c r="V110" s="42">
        <f t="shared" si="89"/>
        <v>0</v>
      </c>
      <c r="W110" s="42">
        <f t="shared" si="90"/>
        <v>0</v>
      </c>
      <c r="X110" s="42">
        <f t="shared" si="91"/>
        <v>0</v>
      </c>
      <c r="Y110" s="33"/>
      <c r="Z110" s="20">
        <f t="shared" si="92"/>
        <v>0</v>
      </c>
      <c r="AA110" s="20">
        <f t="shared" si="93"/>
        <v>0</v>
      </c>
      <c r="AB110" s="20">
        <f t="shared" si="94"/>
        <v>0</v>
      </c>
      <c r="AD110" s="42">
        <v>21</v>
      </c>
      <c r="AE110" s="42">
        <f t="shared" si="95"/>
        <v>0</v>
      </c>
      <c r="AF110" s="42">
        <f t="shared" si="96"/>
        <v>0</v>
      </c>
      <c r="AG110" s="39" t="s">
        <v>327</v>
      </c>
      <c r="AM110" s="42">
        <f t="shared" si="97"/>
        <v>0</v>
      </c>
      <c r="AN110" s="42">
        <f t="shared" si="98"/>
        <v>0</v>
      </c>
      <c r="AO110" s="43" t="s">
        <v>341</v>
      </c>
      <c r="AP110" s="43" t="s">
        <v>347</v>
      </c>
      <c r="AQ110" s="33" t="s">
        <v>348</v>
      </c>
      <c r="AS110" s="42">
        <f t="shared" si="99"/>
        <v>0</v>
      </c>
      <c r="AT110" s="42">
        <f t="shared" si="100"/>
        <v>0</v>
      </c>
      <c r="AU110" s="42">
        <v>0</v>
      </c>
      <c r="AV110" s="42">
        <f t="shared" si="101"/>
        <v>0.828</v>
      </c>
    </row>
    <row r="111" spans="1:48" ht="12.75">
      <c r="A111" s="7" t="s">
        <v>79</v>
      </c>
      <c r="B111" s="7"/>
      <c r="C111" s="7" t="s">
        <v>166</v>
      </c>
      <c r="D111" s="7" t="s">
        <v>276</v>
      </c>
      <c r="E111" s="7" t="s">
        <v>291</v>
      </c>
      <c r="F111" s="20">
        <v>1</v>
      </c>
      <c r="G111" s="27">
        <v>0</v>
      </c>
      <c r="H111" s="20">
        <f t="shared" si="80"/>
        <v>0</v>
      </c>
      <c r="I111" s="20">
        <f t="shared" si="81"/>
        <v>0</v>
      </c>
      <c r="J111" s="20">
        <f t="shared" si="82"/>
        <v>0</v>
      </c>
      <c r="K111" s="20">
        <v>0</v>
      </c>
      <c r="L111" s="20">
        <f t="shared" si="83"/>
        <v>0</v>
      </c>
      <c r="M111" s="39"/>
      <c r="P111" s="42">
        <f t="shared" si="84"/>
        <v>0</v>
      </c>
      <c r="R111" s="42">
        <f t="shared" si="85"/>
        <v>0</v>
      </c>
      <c r="S111" s="42">
        <f t="shared" si="86"/>
        <v>0</v>
      </c>
      <c r="T111" s="42">
        <f t="shared" si="87"/>
        <v>0</v>
      </c>
      <c r="U111" s="42">
        <f t="shared" si="88"/>
        <v>0</v>
      </c>
      <c r="V111" s="42">
        <f t="shared" si="89"/>
        <v>0</v>
      </c>
      <c r="W111" s="42">
        <f t="shared" si="90"/>
        <v>0</v>
      </c>
      <c r="X111" s="42">
        <f t="shared" si="91"/>
        <v>0</v>
      </c>
      <c r="Y111" s="33"/>
      <c r="Z111" s="20">
        <f t="shared" si="92"/>
        <v>0</v>
      </c>
      <c r="AA111" s="20">
        <f t="shared" si="93"/>
        <v>0</v>
      </c>
      <c r="AB111" s="20">
        <f t="shared" si="94"/>
        <v>0</v>
      </c>
      <c r="AD111" s="42">
        <v>21</v>
      </c>
      <c r="AE111" s="42">
        <f t="shared" si="95"/>
        <v>0</v>
      </c>
      <c r="AF111" s="42">
        <f t="shared" si="96"/>
        <v>0</v>
      </c>
      <c r="AG111" s="39" t="s">
        <v>327</v>
      </c>
      <c r="AM111" s="42">
        <f t="shared" si="97"/>
        <v>0</v>
      </c>
      <c r="AN111" s="42">
        <f t="shared" si="98"/>
        <v>0</v>
      </c>
      <c r="AO111" s="43" t="s">
        <v>341</v>
      </c>
      <c r="AP111" s="43" t="s">
        <v>347</v>
      </c>
      <c r="AQ111" s="33" t="s">
        <v>348</v>
      </c>
      <c r="AS111" s="42">
        <f t="shared" si="99"/>
        <v>0</v>
      </c>
      <c r="AT111" s="42">
        <f t="shared" si="100"/>
        <v>0</v>
      </c>
      <c r="AU111" s="42">
        <v>0</v>
      </c>
      <c r="AV111" s="42">
        <f t="shared" si="101"/>
        <v>0</v>
      </c>
    </row>
    <row r="112" spans="1:48" ht="12.75">
      <c r="A112" s="7" t="s">
        <v>80</v>
      </c>
      <c r="B112" s="7"/>
      <c r="C112" s="7" t="s">
        <v>167</v>
      </c>
      <c r="D112" s="7" t="s">
        <v>277</v>
      </c>
      <c r="E112" s="7" t="s">
        <v>289</v>
      </c>
      <c r="F112" s="20">
        <v>22</v>
      </c>
      <c r="G112" s="27">
        <v>0</v>
      </c>
      <c r="H112" s="20">
        <f t="shared" si="80"/>
        <v>0</v>
      </c>
      <c r="I112" s="20">
        <f t="shared" si="81"/>
        <v>0</v>
      </c>
      <c r="J112" s="20">
        <f t="shared" si="82"/>
        <v>0</v>
      </c>
      <c r="K112" s="20">
        <v>3.5</v>
      </c>
      <c r="L112" s="20">
        <f t="shared" si="83"/>
        <v>77</v>
      </c>
      <c r="M112" s="39"/>
      <c r="P112" s="42">
        <f t="shared" si="84"/>
        <v>0</v>
      </c>
      <c r="R112" s="42">
        <f t="shared" si="85"/>
        <v>0</v>
      </c>
      <c r="S112" s="42">
        <f t="shared" si="86"/>
        <v>0</v>
      </c>
      <c r="T112" s="42">
        <f t="shared" si="87"/>
        <v>0</v>
      </c>
      <c r="U112" s="42">
        <f t="shared" si="88"/>
        <v>0</v>
      </c>
      <c r="V112" s="42">
        <f t="shared" si="89"/>
        <v>0</v>
      </c>
      <c r="W112" s="42">
        <f t="shared" si="90"/>
        <v>0</v>
      </c>
      <c r="X112" s="42">
        <f t="shared" si="91"/>
        <v>0</v>
      </c>
      <c r="Y112" s="33"/>
      <c r="Z112" s="20">
        <f t="shared" si="92"/>
        <v>0</v>
      </c>
      <c r="AA112" s="20">
        <f t="shared" si="93"/>
        <v>0</v>
      </c>
      <c r="AB112" s="20">
        <f t="shared" si="94"/>
        <v>0</v>
      </c>
      <c r="AD112" s="42">
        <v>21</v>
      </c>
      <c r="AE112" s="42">
        <f t="shared" si="95"/>
        <v>0</v>
      </c>
      <c r="AF112" s="42">
        <f t="shared" si="96"/>
        <v>0</v>
      </c>
      <c r="AG112" s="39" t="s">
        <v>327</v>
      </c>
      <c r="AM112" s="42">
        <f t="shared" si="97"/>
        <v>0</v>
      </c>
      <c r="AN112" s="42">
        <f t="shared" si="98"/>
        <v>0</v>
      </c>
      <c r="AO112" s="43" t="s">
        <v>341</v>
      </c>
      <c r="AP112" s="43" t="s">
        <v>347</v>
      </c>
      <c r="AQ112" s="33" t="s">
        <v>348</v>
      </c>
      <c r="AS112" s="42">
        <f t="shared" si="99"/>
        <v>0</v>
      </c>
      <c r="AT112" s="42">
        <f t="shared" si="100"/>
        <v>0</v>
      </c>
      <c r="AU112" s="42">
        <v>0</v>
      </c>
      <c r="AV112" s="42">
        <f t="shared" si="101"/>
        <v>77</v>
      </c>
    </row>
    <row r="113" spans="1:48" ht="12.75">
      <c r="A113" s="7" t="s">
        <v>81</v>
      </c>
      <c r="B113" s="7"/>
      <c r="C113" s="7" t="s">
        <v>168</v>
      </c>
      <c r="D113" s="7" t="s">
        <v>278</v>
      </c>
      <c r="E113" s="7" t="s">
        <v>299</v>
      </c>
      <c r="F113" s="20">
        <v>15.5</v>
      </c>
      <c r="G113" s="27">
        <v>0</v>
      </c>
      <c r="H113" s="20">
        <f t="shared" si="80"/>
        <v>0</v>
      </c>
      <c r="I113" s="20">
        <f t="shared" si="81"/>
        <v>0</v>
      </c>
      <c r="J113" s="20">
        <f t="shared" si="82"/>
        <v>0</v>
      </c>
      <c r="K113" s="20">
        <v>0.2</v>
      </c>
      <c r="L113" s="20">
        <f t="shared" si="83"/>
        <v>3.1</v>
      </c>
      <c r="M113" s="39"/>
      <c r="P113" s="42">
        <f t="shared" si="84"/>
        <v>0</v>
      </c>
      <c r="R113" s="42">
        <f t="shared" si="85"/>
        <v>0</v>
      </c>
      <c r="S113" s="42">
        <f t="shared" si="86"/>
        <v>0</v>
      </c>
      <c r="T113" s="42">
        <f t="shared" si="87"/>
        <v>0</v>
      </c>
      <c r="U113" s="42">
        <f t="shared" si="88"/>
        <v>0</v>
      </c>
      <c r="V113" s="42">
        <f t="shared" si="89"/>
        <v>0</v>
      </c>
      <c r="W113" s="42">
        <f t="shared" si="90"/>
        <v>0</v>
      </c>
      <c r="X113" s="42">
        <f t="shared" si="91"/>
        <v>0</v>
      </c>
      <c r="Y113" s="33"/>
      <c r="Z113" s="20">
        <f t="shared" si="92"/>
        <v>0</v>
      </c>
      <c r="AA113" s="20">
        <f t="shared" si="93"/>
        <v>0</v>
      </c>
      <c r="AB113" s="20">
        <f t="shared" si="94"/>
        <v>0</v>
      </c>
      <c r="AD113" s="42">
        <v>21</v>
      </c>
      <c r="AE113" s="42">
        <f t="shared" si="95"/>
        <v>0</v>
      </c>
      <c r="AF113" s="42">
        <f t="shared" si="96"/>
        <v>0</v>
      </c>
      <c r="AG113" s="39" t="s">
        <v>327</v>
      </c>
      <c r="AM113" s="42">
        <f t="shared" si="97"/>
        <v>0</v>
      </c>
      <c r="AN113" s="42">
        <f t="shared" si="98"/>
        <v>0</v>
      </c>
      <c r="AO113" s="43" t="s">
        <v>341</v>
      </c>
      <c r="AP113" s="43" t="s">
        <v>347</v>
      </c>
      <c r="AQ113" s="33" t="s">
        <v>348</v>
      </c>
      <c r="AS113" s="42">
        <f t="shared" si="99"/>
        <v>0</v>
      </c>
      <c r="AT113" s="42">
        <f t="shared" si="100"/>
        <v>0</v>
      </c>
      <c r="AU113" s="42">
        <v>0</v>
      </c>
      <c r="AV113" s="42">
        <f t="shared" si="101"/>
        <v>3.1</v>
      </c>
    </row>
    <row r="114" spans="1:48" ht="12.75">
      <c r="A114" s="7" t="s">
        <v>82</v>
      </c>
      <c r="B114" s="7"/>
      <c r="C114" s="7" t="s">
        <v>169</v>
      </c>
      <c r="D114" s="7" t="s">
        <v>279</v>
      </c>
      <c r="E114" s="7" t="s">
        <v>294</v>
      </c>
      <c r="F114" s="20">
        <v>2</v>
      </c>
      <c r="G114" s="27">
        <v>0</v>
      </c>
      <c r="H114" s="20">
        <f t="shared" si="80"/>
        <v>0</v>
      </c>
      <c r="I114" s="20">
        <f t="shared" si="81"/>
        <v>0</v>
      </c>
      <c r="J114" s="20">
        <f t="shared" si="82"/>
        <v>0</v>
      </c>
      <c r="K114" s="20">
        <v>0.6</v>
      </c>
      <c r="L114" s="20">
        <f t="shared" si="83"/>
        <v>1.2</v>
      </c>
      <c r="M114" s="39"/>
      <c r="P114" s="42">
        <f t="shared" si="84"/>
        <v>0</v>
      </c>
      <c r="R114" s="42">
        <f t="shared" si="85"/>
        <v>0</v>
      </c>
      <c r="S114" s="42">
        <f t="shared" si="86"/>
        <v>0</v>
      </c>
      <c r="T114" s="42">
        <f t="shared" si="87"/>
        <v>0</v>
      </c>
      <c r="U114" s="42">
        <f t="shared" si="88"/>
        <v>0</v>
      </c>
      <c r="V114" s="42">
        <f t="shared" si="89"/>
        <v>0</v>
      </c>
      <c r="W114" s="42">
        <f t="shared" si="90"/>
        <v>0</v>
      </c>
      <c r="X114" s="42">
        <f t="shared" si="91"/>
        <v>0</v>
      </c>
      <c r="Y114" s="33"/>
      <c r="Z114" s="20">
        <f t="shared" si="92"/>
        <v>0</v>
      </c>
      <c r="AA114" s="20">
        <f t="shared" si="93"/>
        <v>0</v>
      </c>
      <c r="AB114" s="20">
        <f t="shared" si="94"/>
        <v>0</v>
      </c>
      <c r="AD114" s="42">
        <v>21</v>
      </c>
      <c r="AE114" s="42">
        <f t="shared" si="95"/>
        <v>0</v>
      </c>
      <c r="AF114" s="42">
        <f t="shared" si="96"/>
        <v>0</v>
      </c>
      <c r="AG114" s="39" t="s">
        <v>327</v>
      </c>
      <c r="AM114" s="42">
        <f t="shared" si="97"/>
        <v>0</v>
      </c>
      <c r="AN114" s="42">
        <f t="shared" si="98"/>
        <v>0</v>
      </c>
      <c r="AO114" s="43" t="s">
        <v>341</v>
      </c>
      <c r="AP114" s="43" t="s">
        <v>347</v>
      </c>
      <c r="AQ114" s="33" t="s">
        <v>348</v>
      </c>
      <c r="AS114" s="42">
        <f t="shared" si="99"/>
        <v>0</v>
      </c>
      <c r="AT114" s="42">
        <f t="shared" si="100"/>
        <v>0</v>
      </c>
      <c r="AU114" s="42">
        <v>0</v>
      </c>
      <c r="AV114" s="42">
        <f t="shared" si="101"/>
        <v>1.2</v>
      </c>
    </row>
    <row r="115" spans="1:48" ht="12.75">
      <c r="A115" s="7" t="s">
        <v>83</v>
      </c>
      <c r="B115" s="7"/>
      <c r="C115" s="7" t="s">
        <v>170</v>
      </c>
      <c r="D115" s="7" t="s">
        <v>280</v>
      </c>
      <c r="E115" s="7" t="s">
        <v>290</v>
      </c>
      <c r="F115" s="20">
        <v>32.34</v>
      </c>
      <c r="G115" s="27">
        <v>0</v>
      </c>
      <c r="H115" s="20">
        <f t="shared" si="80"/>
        <v>0</v>
      </c>
      <c r="I115" s="20">
        <f t="shared" si="81"/>
        <v>0</v>
      </c>
      <c r="J115" s="20">
        <f t="shared" si="82"/>
        <v>0</v>
      </c>
      <c r="K115" s="20">
        <v>0.6</v>
      </c>
      <c r="L115" s="20">
        <f t="shared" si="83"/>
        <v>19.404</v>
      </c>
      <c r="M115" s="39" t="s">
        <v>317</v>
      </c>
      <c r="P115" s="42">
        <f t="shared" si="84"/>
        <v>0</v>
      </c>
      <c r="R115" s="42">
        <f t="shared" si="85"/>
        <v>0</v>
      </c>
      <c r="S115" s="42">
        <f t="shared" si="86"/>
        <v>0</v>
      </c>
      <c r="T115" s="42">
        <f t="shared" si="87"/>
        <v>0</v>
      </c>
      <c r="U115" s="42">
        <f t="shared" si="88"/>
        <v>0</v>
      </c>
      <c r="V115" s="42">
        <f t="shared" si="89"/>
        <v>0</v>
      </c>
      <c r="W115" s="42">
        <f t="shared" si="90"/>
        <v>0</v>
      </c>
      <c r="X115" s="42">
        <f t="shared" si="91"/>
        <v>0</v>
      </c>
      <c r="Y115" s="33"/>
      <c r="Z115" s="20">
        <f t="shared" si="92"/>
        <v>0</v>
      </c>
      <c r="AA115" s="20">
        <f t="shared" si="93"/>
        <v>0</v>
      </c>
      <c r="AB115" s="20">
        <f t="shared" si="94"/>
        <v>0</v>
      </c>
      <c r="AD115" s="42">
        <v>21</v>
      </c>
      <c r="AE115" s="42">
        <f t="shared" si="95"/>
        <v>0</v>
      </c>
      <c r="AF115" s="42">
        <f t="shared" si="96"/>
        <v>0</v>
      </c>
      <c r="AG115" s="39" t="s">
        <v>327</v>
      </c>
      <c r="AM115" s="42">
        <f t="shared" si="97"/>
        <v>0</v>
      </c>
      <c r="AN115" s="42">
        <f t="shared" si="98"/>
        <v>0</v>
      </c>
      <c r="AO115" s="43" t="s">
        <v>341</v>
      </c>
      <c r="AP115" s="43" t="s">
        <v>347</v>
      </c>
      <c r="AQ115" s="33" t="s">
        <v>348</v>
      </c>
      <c r="AS115" s="42">
        <f t="shared" si="99"/>
        <v>0</v>
      </c>
      <c r="AT115" s="42">
        <f t="shared" si="100"/>
        <v>0</v>
      </c>
      <c r="AU115" s="42">
        <v>0</v>
      </c>
      <c r="AV115" s="42">
        <f t="shared" si="101"/>
        <v>19.404</v>
      </c>
    </row>
    <row r="116" spans="1:48" ht="12.75">
      <c r="A116" s="8" t="s">
        <v>84</v>
      </c>
      <c r="B116" s="8"/>
      <c r="C116" s="8" t="s">
        <v>171</v>
      </c>
      <c r="D116" s="8" t="s">
        <v>281</v>
      </c>
      <c r="E116" s="8" t="s">
        <v>295</v>
      </c>
      <c r="F116" s="21">
        <v>659.27975</v>
      </c>
      <c r="G116" s="28">
        <v>0</v>
      </c>
      <c r="H116" s="21">
        <f t="shared" si="80"/>
        <v>0</v>
      </c>
      <c r="I116" s="21">
        <f t="shared" si="81"/>
        <v>0</v>
      </c>
      <c r="J116" s="21">
        <f t="shared" si="82"/>
        <v>0</v>
      </c>
      <c r="K116" s="21">
        <v>0</v>
      </c>
      <c r="L116" s="21">
        <f t="shared" si="83"/>
        <v>0</v>
      </c>
      <c r="M116" s="40" t="s">
        <v>317</v>
      </c>
      <c r="P116" s="42">
        <f t="shared" si="84"/>
        <v>0</v>
      </c>
      <c r="R116" s="42">
        <f t="shared" si="85"/>
        <v>0</v>
      </c>
      <c r="S116" s="42">
        <f t="shared" si="86"/>
        <v>0</v>
      </c>
      <c r="T116" s="42">
        <f t="shared" si="87"/>
        <v>0</v>
      </c>
      <c r="U116" s="42">
        <f t="shared" si="88"/>
        <v>0</v>
      </c>
      <c r="V116" s="42">
        <f t="shared" si="89"/>
        <v>0</v>
      </c>
      <c r="W116" s="42">
        <f t="shared" si="90"/>
        <v>0</v>
      </c>
      <c r="X116" s="42">
        <f t="shared" si="91"/>
        <v>0</v>
      </c>
      <c r="Y116" s="33"/>
      <c r="Z116" s="19">
        <f t="shared" si="92"/>
        <v>0</v>
      </c>
      <c r="AA116" s="19">
        <f t="shared" si="93"/>
        <v>0</v>
      </c>
      <c r="AB116" s="19">
        <f t="shared" si="94"/>
        <v>0</v>
      </c>
      <c r="AD116" s="42">
        <v>21</v>
      </c>
      <c r="AE116" s="42">
        <f>G116*0</f>
        <v>0</v>
      </c>
      <c r="AF116" s="42">
        <f>G116*(1-0)</f>
        <v>0</v>
      </c>
      <c r="AG116" s="38" t="s">
        <v>11</v>
      </c>
      <c r="AM116" s="42">
        <f t="shared" si="97"/>
        <v>0</v>
      </c>
      <c r="AN116" s="42">
        <f t="shared" si="98"/>
        <v>0</v>
      </c>
      <c r="AO116" s="43" t="s">
        <v>341</v>
      </c>
      <c r="AP116" s="43" t="s">
        <v>347</v>
      </c>
      <c r="AQ116" s="33" t="s">
        <v>348</v>
      </c>
      <c r="AR116" s="33" t="s">
        <v>361</v>
      </c>
      <c r="AS116" s="42">
        <f t="shared" si="99"/>
        <v>0</v>
      </c>
      <c r="AT116" s="42">
        <f t="shared" si="100"/>
        <v>0</v>
      </c>
      <c r="AU116" s="42">
        <v>0</v>
      </c>
      <c r="AV116" s="42">
        <f t="shared" si="101"/>
        <v>0</v>
      </c>
    </row>
    <row r="117" spans="1:13" ht="12.75">
      <c r="A117" s="9"/>
      <c r="B117" s="9"/>
      <c r="C117" s="9"/>
      <c r="D117" s="9"/>
      <c r="E117" s="9"/>
      <c r="F117" s="9"/>
      <c r="G117" s="9"/>
      <c r="H117" s="110" t="s">
        <v>305</v>
      </c>
      <c r="I117" s="111"/>
      <c r="J117" s="46">
        <f>J12+J19+J23+J27+J32+J37+J61+J63+J74+J82+J90+J96+J100+J107</f>
        <v>0</v>
      </c>
      <c r="K117" s="9"/>
      <c r="L117" s="9"/>
      <c r="M117" s="9"/>
    </row>
    <row r="118" ht="11.25" customHeight="1">
      <c r="A118" s="10" t="s">
        <v>85</v>
      </c>
    </row>
    <row r="119" spans="1:13" ht="12.75">
      <c r="A119" s="95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</row>
  </sheetData>
  <sheetProtection password="E84C" sheet="1" formatCells="0" formatColumns="0" formatRows="0" insertColumns="0" insertRows="0" insertHyperlinks="0" deleteColumns="0" deleteRows="0" sort="0" autoFilter="0" pivotTables="0"/>
  <mergeCells count="42">
    <mergeCell ref="D92:M92"/>
    <mergeCell ref="D95:M95"/>
    <mergeCell ref="D99:M99"/>
    <mergeCell ref="H117:I117"/>
    <mergeCell ref="A119:M119"/>
    <mergeCell ref="D31:M31"/>
    <mergeCell ref="D48:M48"/>
    <mergeCell ref="D50:M50"/>
    <mergeCell ref="D59:M59"/>
    <mergeCell ref="D79:M79"/>
    <mergeCell ref="D84:M84"/>
    <mergeCell ref="H10:J10"/>
    <mergeCell ref="K10:L10"/>
    <mergeCell ref="D15:M15"/>
    <mergeCell ref="D17:M17"/>
    <mergeCell ref="D22:M22"/>
    <mergeCell ref="D29:M29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D11" sqref="D1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87.851562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72.75" customHeight="1">
      <c r="A1" s="79" t="s">
        <v>362</v>
      </c>
      <c r="B1" s="80"/>
      <c r="C1" s="80"/>
      <c r="D1" s="80"/>
      <c r="E1" s="80"/>
      <c r="F1" s="80"/>
      <c r="G1" s="80"/>
      <c r="H1" s="80"/>
    </row>
    <row r="2" spans="1:9" ht="12.75">
      <c r="A2" s="81" t="s">
        <v>1</v>
      </c>
      <c r="B2" s="82"/>
      <c r="C2" s="85" t="str">
        <f>'Stavební rozpočet'!D2</f>
        <v>DOZP - BOLETICE - I.ETAPA</v>
      </c>
      <c r="D2" s="111"/>
      <c r="E2" s="91" t="s">
        <v>306</v>
      </c>
      <c r="F2" s="91" t="str">
        <f>'Stavební rozpočet'!J2</f>
        <v>Statutární město Děčín</v>
      </c>
      <c r="G2" s="82"/>
      <c r="H2" s="92"/>
      <c r="I2" s="1"/>
    </row>
    <row r="3" spans="1:9" ht="12.75">
      <c r="A3" s="83"/>
      <c r="B3" s="84"/>
      <c r="C3" s="86"/>
      <c r="D3" s="86"/>
      <c r="E3" s="84"/>
      <c r="F3" s="84"/>
      <c r="G3" s="84"/>
      <c r="H3" s="93"/>
      <c r="I3" s="1"/>
    </row>
    <row r="4" spans="1:9" ht="12.75">
      <c r="A4" s="94" t="s">
        <v>2</v>
      </c>
      <c r="B4" s="84"/>
      <c r="C4" s="95" t="str">
        <f>'Stavební rozpočet'!D4</f>
        <v>Zahradní a stavební úpravy</v>
      </c>
      <c r="D4" s="84"/>
      <c r="E4" s="95" t="s">
        <v>307</v>
      </c>
      <c r="F4" s="95" t="str">
        <f>'Stavební rozpočet'!J4</f>
        <v>Ing. Petra Škvárová Sládková</v>
      </c>
      <c r="G4" s="84"/>
      <c r="H4" s="93"/>
      <c r="I4" s="1"/>
    </row>
    <row r="5" spans="1:9" ht="12.75">
      <c r="A5" s="83"/>
      <c r="B5" s="84"/>
      <c r="C5" s="84"/>
      <c r="D5" s="84"/>
      <c r="E5" s="84"/>
      <c r="F5" s="84"/>
      <c r="G5" s="84"/>
      <c r="H5" s="93"/>
      <c r="I5" s="1"/>
    </row>
    <row r="6" spans="1:9" ht="12.75">
      <c r="A6" s="94" t="s">
        <v>3</v>
      </c>
      <c r="B6" s="84"/>
      <c r="C6" s="95" t="str">
        <f>'Stavební rozpočet'!D6</f>
        <v>Boletice - okr. Děčín</v>
      </c>
      <c r="D6" s="84"/>
      <c r="E6" s="95" t="s">
        <v>308</v>
      </c>
      <c r="F6" s="95" t="str">
        <f>'Stavební rozpočet'!J6</f>
        <v>Statutární město Děčín</v>
      </c>
      <c r="G6" s="84"/>
      <c r="H6" s="93"/>
      <c r="I6" s="1"/>
    </row>
    <row r="7" spans="1:9" ht="12.75">
      <c r="A7" s="83"/>
      <c r="B7" s="84"/>
      <c r="C7" s="84"/>
      <c r="D7" s="84"/>
      <c r="E7" s="84"/>
      <c r="F7" s="84"/>
      <c r="G7" s="84"/>
      <c r="H7" s="93"/>
      <c r="I7" s="1"/>
    </row>
    <row r="8" spans="1:9" ht="12.75">
      <c r="A8" s="94" t="s">
        <v>309</v>
      </c>
      <c r="B8" s="84"/>
      <c r="C8" s="95" t="str">
        <f>'Stavební rozpočet'!J8</f>
        <v>Ing. Petra Škvárová Sládková</v>
      </c>
      <c r="D8" s="84"/>
      <c r="E8" s="95" t="s">
        <v>285</v>
      </c>
      <c r="F8" s="95" t="str">
        <f>'Stavební rozpočet'!G8</f>
        <v>12.6.2020</v>
      </c>
      <c r="G8" s="84"/>
      <c r="H8" s="93"/>
      <c r="I8" s="1"/>
    </row>
    <row r="9" spans="1:9" ht="12.75">
      <c r="A9" s="100"/>
      <c r="B9" s="101"/>
      <c r="C9" s="101"/>
      <c r="D9" s="101"/>
      <c r="E9" s="101"/>
      <c r="F9" s="101"/>
      <c r="G9" s="101"/>
      <c r="H9" s="112"/>
      <c r="I9" s="1"/>
    </row>
    <row r="10" spans="1:9" ht="12.75">
      <c r="A10" s="47" t="s">
        <v>5</v>
      </c>
      <c r="B10" s="49" t="s">
        <v>86</v>
      </c>
      <c r="C10" s="49" t="s">
        <v>87</v>
      </c>
      <c r="D10" s="49" t="s">
        <v>175</v>
      </c>
      <c r="E10" s="49" t="s">
        <v>286</v>
      </c>
      <c r="F10" s="49" t="s">
        <v>176</v>
      </c>
      <c r="G10" s="51" t="s">
        <v>300</v>
      </c>
      <c r="H10" s="53" t="s">
        <v>410</v>
      </c>
      <c r="I10" s="41"/>
    </row>
    <row r="11" spans="1:8" ht="12.75">
      <c r="A11" s="48" t="s">
        <v>7</v>
      </c>
      <c r="B11" s="48"/>
      <c r="C11" s="48" t="s">
        <v>88</v>
      </c>
      <c r="D11" s="48" t="s">
        <v>178</v>
      </c>
      <c r="E11" s="48" t="s">
        <v>287</v>
      </c>
      <c r="F11" s="48" t="s">
        <v>363</v>
      </c>
      <c r="G11" s="52">
        <v>2121</v>
      </c>
      <c r="H11" s="54"/>
    </row>
    <row r="12" spans="1:8" ht="12.75">
      <c r="A12" s="5" t="s">
        <v>8</v>
      </c>
      <c r="B12" s="5"/>
      <c r="C12" s="5" t="s">
        <v>89</v>
      </c>
      <c r="D12" s="5" t="s">
        <v>179</v>
      </c>
      <c r="E12" s="5" t="s">
        <v>288</v>
      </c>
      <c r="G12" s="19">
        <v>11</v>
      </c>
      <c r="H12" s="38" t="s">
        <v>317</v>
      </c>
    </row>
    <row r="13" spans="3:7" ht="25.5" customHeight="1">
      <c r="C13" s="50" t="s">
        <v>90</v>
      </c>
      <c r="D13" s="104" t="s">
        <v>180</v>
      </c>
      <c r="E13" s="105"/>
      <c r="F13" s="105"/>
      <c r="G13" s="105"/>
    </row>
    <row r="14" spans="1:8" ht="12.75">
      <c r="A14" s="5" t="s">
        <v>9</v>
      </c>
      <c r="B14" s="5"/>
      <c r="C14" s="5" t="s">
        <v>91</v>
      </c>
      <c r="D14" s="5" t="s">
        <v>181</v>
      </c>
      <c r="E14" s="5" t="s">
        <v>288</v>
      </c>
      <c r="G14" s="19">
        <v>12</v>
      </c>
      <c r="H14" s="38" t="s">
        <v>317</v>
      </c>
    </row>
    <row r="15" spans="3:7" ht="25.5" customHeight="1">
      <c r="C15" s="50" t="s">
        <v>90</v>
      </c>
      <c r="D15" s="104" t="s">
        <v>182</v>
      </c>
      <c r="E15" s="105"/>
      <c r="F15" s="105"/>
      <c r="G15" s="105"/>
    </row>
    <row r="16" spans="1:8" ht="12.75">
      <c r="A16" s="5" t="s">
        <v>10</v>
      </c>
      <c r="B16" s="5"/>
      <c r="C16" s="5" t="s">
        <v>92</v>
      </c>
      <c r="D16" s="5" t="s">
        <v>183</v>
      </c>
      <c r="E16" s="5" t="s">
        <v>289</v>
      </c>
      <c r="G16" s="19">
        <v>10</v>
      </c>
      <c r="H16" s="38" t="s">
        <v>317</v>
      </c>
    </row>
    <row r="17" spans="1:8" ht="12.75">
      <c r="A17" s="5" t="s">
        <v>11</v>
      </c>
      <c r="B17" s="5"/>
      <c r="C17" s="5" t="s">
        <v>93</v>
      </c>
      <c r="D17" s="5" t="s">
        <v>185</v>
      </c>
      <c r="E17" s="5" t="s">
        <v>290</v>
      </c>
      <c r="G17" s="19">
        <v>142.0868</v>
      </c>
      <c r="H17" s="38" t="s">
        <v>317</v>
      </c>
    </row>
    <row r="18" spans="6:7" ht="12.75">
      <c r="F18" s="5" t="s">
        <v>364</v>
      </c>
      <c r="G18" s="19">
        <v>4.4</v>
      </c>
    </row>
    <row r="19" spans="1:7" ht="12.75">
      <c r="A19" s="5"/>
      <c r="B19" s="5"/>
      <c r="C19" s="5"/>
      <c r="D19" s="5"/>
      <c r="E19" s="5"/>
      <c r="F19" s="5" t="s">
        <v>365</v>
      </c>
      <c r="G19" s="19">
        <v>15.6</v>
      </c>
    </row>
    <row r="20" spans="1:7" ht="12.75">
      <c r="A20" s="5"/>
      <c r="B20" s="5"/>
      <c r="C20" s="5"/>
      <c r="D20" s="5"/>
      <c r="E20" s="5"/>
      <c r="F20" s="5" t="s">
        <v>366</v>
      </c>
      <c r="G20" s="19">
        <v>1.72</v>
      </c>
    </row>
    <row r="21" spans="1:7" ht="12.75">
      <c r="A21" s="5"/>
      <c r="B21" s="5"/>
      <c r="C21" s="5"/>
      <c r="D21" s="5"/>
      <c r="E21" s="5"/>
      <c r="F21" s="5" t="s">
        <v>367</v>
      </c>
      <c r="G21" s="19">
        <v>9.69</v>
      </c>
    </row>
    <row r="22" spans="1:7" ht="12.75">
      <c r="A22" s="5"/>
      <c r="B22" s="5"/>
      <c r="C22" s="5"/>
      <c r="D22" s="5"/>
      <c r="E22" s="5"/>
      <c r="F22" s="5" t="s">
        <v>368</v>
      </c>
      <c r="G22" s="19">
        <v>20.04</v>
      </c>
    </row>
    <row r="23" spans="1:7" ht="12.75">
      <c r="A23" s="5"/>
      <c r="B23" s="5"/>
      <c r="C23" s="5"/>
      <c r="D23" s="5"/>
      <c r="E23" s="5"/>
      <c r="F23" s="5" t="s">
        <v>369</v>
      </c>
      <c r="G23" s="19">
        <v>9.06</v>
      </c>
    </row>
    <row r="24" spans="1:7" ht="12.75">
      <c r="A24" s="5"/>
      <c r="B24" s="5"/>
      <c r="C24" s="5"/>
      <c r="D24" s="5"/>
      <c r="E24" s="5"/>
      <c r="F24" s="5" t="s">
        <v>370</v>
      </c>
      <c r="G24" s="19">
        <v>54</v>
      </c>
    </row>
    <row r="25" spans="1:7" ht="12.75">
      <c r="A25" s="5"/>
      <c r="B25" s="5"/>
      <c r="C25" s="5"/>
      <c r="D25" s="5"/>
      <c r="E25" s="5"/>
      <c r="F25" s="5" t="s">
        <v>371</v>
      </c>
      <c r="G25" s="19">
        <v>7.3</v>
      </c>
    </row>
    <row r="26" spans="1:7" ht="12.75">
      <c r="A26" s="5"/>
      <c r="B26" s="5"/>
      <c r="C26" s="5"/>
      <c r="D26" s="5"/>
      <c r="E26" s="5"/>
      <c r="F26" s="5" t="s">
        <v>372</v>
      </c>
      <c r="G26" s="19">
        <v>2.2</v>
      </c>
    </row>
    <row r="27" spans="1:7" ht="12.75">
      <c r="A27" s="5"/>
      <c r="B27" s="5"/>
      <c r="C27" s="5"/>
      <c r="D27" s="5"/>
      <c r="E27" s="5"/>
      <c r="F27" s="5" t="s">
        <v>373</v>
      </c>
      <c r="G27" s="19">
        <v>0.0768</v>
      </c>
    </row>
    <row r="28" spans="1:7" ht="12.75">
      <c r="A28" s="5"/>
      <c r="B28" s="5"/>
      <c r="C28" s="5"/>
      <c r="D28" s="5"/>
      <c r="E28" s="5"/>
      <c r="F28" s="5" t="s">
        <v>374</v>
      </c>
      <c r="G28" s="19">
        <v>18</v>
      </c>
    </row>
    <row r="29" spans="1:8" ht="12.75">
      <c r="A29" s="5" t="s">
        <v>12</v>
      </c>
      <c r="B29" s="5"/>
      <c r="C29" s="5" t="s">
        <v>94</v>
      </c>
      <c r="D29" s="5" t="s">
        <v>186</v>
      </c>
      <c r="E29" s="5" t="s">
        <v>290</v>
      </c>
      <c r="G29" s="19">
        <v>142</v>
      </c>
      <c r="H29" s="38" t="s">
        <v>317</v>
      </c>
    </row>
    <row r="30" spans="3:7" ht="12.75" customHeight="1">
      <c r="C30" s="50" t="s">
        <v>90</v>
      </c>
      <c r="D30" s="104" t="s">
        <v>187</v>
      </c>
      <c r="E30" s="105"/>
      <c r="F30" s="105"/>
      <c r="G30" s="105"/>
    </row>
    <row r="31" spans="1:8" ht="12.75">
      <c r="A31" s="7" t="s">
        <v>13</v>
      </c>
      <c r="B31" s="7"/>
      <c r="C31" s="7" t="s">
        <v>96</v>
      </c>
      <c r="D31" s="7" t="s">
        <v>189</v>
      </c>
      <c r="E31" s="7" t="s">
        <v>290</v>
      </c>
      <c r="F31" s="7" t="s">
        <v>375</v>
      </c>
      <c r="G31" s="20">
        <v>4.5</v>
      </c>
      <c r="H31" s="39"/>
    </row>
    <row r="32" spans="1:8" ht="12.75">
      <c r="A32" s="5" t="s">
        <v>14</v>
      </c>
      <c r="B32" s="5"/>
      <c r="C32" s="5" t="s">
        <v>97</v>
      </c>
      <c r="D32" s="5" t="s">
        <v>190</v>
      </c>
      <c r="E32" s="5" t="s">
        <v>291</v>
      </c>
      <c r="G32" s="19">
        <v>1</v>
      </c>
      <c r="H32" s="38"/>
    </row>
    <row r="33" spans="1:8" ht="12.75">
      <c r="A33" s="5" t="s">
        <v>15</v>
      </c>
      <c r="B33" s="5"/>
      <c r="C33" s="5" t="s">
        <v>98</v>
      </c>
      <c r="D33" s="5" t="s">
        <v>191</v>
      </c>
      <c r="E33" s="5" t="s">
        <v>291</v>
      </c>
      <c r="G33" s="19">
        <v>1</v>
      </c>
      <c r="H33" s="38"/>
    </row>
    <row r="34" spans="1:8" ht="12.75">
      <c r="A34" s="5" t="s">
        <v>16</v>
      </c>
      <c r="B34" s="5"/>
      <c r="C34" s="5" t="s">
        <v>99</v>
      </c>
      <c r="D34" s="5" t="s">
        <v>193</v>
      </c>
      <c r="E34" s="5" t="s">
        <v>290</v>
      </c>
      <c r="F34" s="5" t="s">
        <v>376</v>
      </c>
      <c r="G34" s="19">
        <v>3.9</v>
      </c>
      <c r="H34" s="38" t="s">
        <v>317</v>
      </c>
    </row>
    <row r="35" spans="3:7" ht="38.25" customHeight="1">
      <c r="C35" s="50" t="s">
        <v>90</v>
      </c>
      <c r="D35" s="104" t="s">
        <v>194</v>
      </c>
      <c r="E35" s="105"/>
      <c r="F35" s="105"/>
      <c r="G35" s="105"/>
    </row>
    <row r="36" spans="1:8" ht="12.75">
      <c r="A36" s="7" t="s">
        <v>17</v>
      </c>
      <c r="B36" s="7"/>
      <c r="C36" s="7" t="s">
        <v>100</v>
      </c>
      <c r="D36" s="7" t="s">
        <v>195</v>
      </c>
      <c r="E36" s="7" t="s">
        <v>290</v>
      </c>
      <c r="G36" s="20">
        <v>4.095</v>
      </c>
      <c r="H36" s="39" t="s">
        <v>317</v>
      </c>
    </row>
    <row r="37" spans="6:7" ht="12.75">
      <c r="F37" s="7" t="s">
        <v>377</v>
      </c>
      <c r="G37" s="20">
        <v>3.9</v>
      </c>
    </row>
    <row r="38" spans="1:7" ht="12.75">
      <c r="A38" s="7"/>
      <c r="B38" s="7"/>
      <c r="C38" s="7"/>
      <c r="D38" s="7"/>
      <c r="E38" s="7"/>
      <c r="F38" s="7" t="s">
        <v>378</v>
      </c>
      <c r="G38" s="20">
        <v>0.195</v>
      </c>
    </row>
    <row r="39" spans="3:7" ht="12.75" customHeight="1">
      <c r="C39" s="50" t="s">
        <v>90</v>
      </c>
      <c r="D39" s="104" t="s">
        <v>196</v>
      </c>
      <c r="E39" s="105"/>
      <c r="F39" s="105"/>
      <c r="G39" s="105"/>
    </row>
    <row r="40" spans="1:8" ht="12.75">
      <c r="A40" s="5" t="s">
        <v>18</v>
      </c>
      <c r="B40" s="5"/>
      <c r="C40" s="5" t="s">
        <v>101</v>
      </c>
      <c r="D40" s="5" t="s">
        <v>198</v>
      </c>
      <c r="E40" s="5" t="s">
        <v>290</v>
      </c>
      <c r="F40" s="5" t="s">
        <v>379</v>
      </c>
      <c r="G40" s="19">
        <v>142</v>
      </c>
      <c r="H40" s="38" t="s">
        <v>317</v>
      </c>
    </row>
    <row r="41" spans="1:8" ht="12.75">
      <c r="A41" s="5" t="s">
        <v>19</v>
      </c>
      <c r="B41" s="5"/>
      <c r="C41" s="5" t="s">
        <v>102</v>
      </c>
      <c r="D41" s="5" t="s">
        <v>199</v>
      </c>
      <c r="E41" s="5" t="s">
        <v>290</v>
      </c>
      <c r="F41" s="5" t="s">
        <v>379</v>
      </c>
      <c r="G41" s="19">
        <v>142</v>
      </c>
      <c r="H41" s="38" t="s">
        <v>317</v>
      </c>
    </row>
    <row r="42" spans="1:8" ht="12.75">
      <c r="A42" s="5" t="s">
        <v>20</v>
      </c>
      <c r="B42" s="5"/>
      <c r="C42" s="5" t="s">
        <v>103</v>
      </c>
      <c r="D42" s="5" t="s">
        <v>200</v>
      </c>
      <c r="E42" s="5" t="s">
        <v>290</v>
      </c>
      <c r="G42" s="19">
        <v>142</v>
      </c>
      <c r="H42" s="38" t="s">
        <v>317</v>
      </c>
    </row>
    <row r="43" spans="1:8" ht="12.75">
      <c r="A43" s="5" t="s">
        <v>21</v>
      </c>
      <c r="B43" s="5"/>
      <c r="C43" s="5" t="s">
        <v>104</v>
      </c>
      <c r="D43" s="5" t="s">
        <v>201</v>
      </c>
      <c r="E43" s="5" t="s">
        <v>290</v>
      </c>
      <c r="G43" s="19">
        <v>142</v>
      </c>
      <c r="H43" s="38" t="s">
        <v>317</v>
      </c>
    </row>
    <row r="44" spans="1:8" ht="12.75">
      <c r="A44" s="5" t="s">
        <v>22</v>
      </c>
      <c r="B44" s="5"/>
      <c r="C44" s="5" t="s">
        <v>105</v>
      </c>
      <c r="D44" s="5" t="s">
        <v>203</v>
      </c>
      <c r="E44" s="5" t="s">
        <v>289</v>
      </c>
      <c r="G44" s="19">
        <v>112.8668</v>
      </c>
      <c r="H44" s="38" t="s">
        <v>317</v>
      </c>
    </row>
    <row r="45" spans="6:7" ht="12.75">
      <c r="F45" s="5" t="s">
        <v>364</v>
      </c>
      <c r="G45" s="19">
        <v>4.4</v>
      </c>
    </row>
    <row r="46" spans="1:7" ht="12.75">
      <c r="A46" s="5"/>
      <c r="B46" s="5"/>
      <c r="C46" s="5"/>
      <c r="D46" s="5"/>
      <c r="E46" s="5"/>
      <c r="F46" s="5" t="s">
        <v>365</v>
      </c>
      <c r="G46" s="19">
        <v>15.6</v>
      </c>
    </row>
    <row r="47" spans="1:7" ht="12.75">
      <c r="A47" s="5"/>
      <c r="B47" s="5"/>
      <c r="C47" s="5"/>
      <c r="D47" s="5"/>
      <c r="E47" s="5"/>
      <c r="F47" s="5" t="s">
        <v>367</v>
      </c>
      <c r="G47" s="19">
        <v>9.69</v>
      </c>
    </row>
    <row r="48" spans="1:7" ht="12.75">
      <c r="A48" s="5"/>
      <c r="B48" s="5"/>
      <c r="C48" s="5"/>
      <c r="D48" s="5"/>
      <c r="E48" s="5"/>
      <c r="F48" s="5" t="s">
        <v>368</v>
      </c>
      <c r="G48" s="19">
        <v>20.04</v>
      </c>
    </row>
    <row r="49" spans="1:7" ht="12.75">
      <c r="A49" s="5"/>
      <c r="B49" s="5"/>
      <c r="C49" s="5"/>
      <c r="D49" s="5"/>
      <c r="E49" s="5"/>
      <c r="F49" s="5" t="s">
        <v>369</v>
      </c>
      <c r="G49" s="19">
        <v>9.06</v>
      </c>
    </row>
    <row r="50" spans="1:7" ht="12.75">
      <c r="A50" s="5"/>
      <c r="B50" s="5"/>
      <c r="C50" s="5"/>
      <c r="D50" s="5"/>
      <c r="E50" s="5"/>
      <c r="F50" s="5" t="s">
        <v>370</v>
      </c>
      <c r="G50" s="19">
        <v>54</v>
      </c>
    </row>
    <row r="51" spans="1:7" ht="12.75">
      <c r="A51" s="5"/>
      <c r="B51" s="5"/>
      <c r="C51" s="5"/>
      <c r="D51" s="5"/>
      <c r="E51" s="5"/>
      <c r="F51" s="5" t="s">
        <v>373</v>
      </c>
      <c r="G51" s="19">
        <v>0.0768</v>
      </c>
    </row>
    <row r="52" spans="1:8" ht="12.75">
      <c r="A52" s="5" t="s">
        <v>23</v>
      </c>
      <c r="B52" s="5"/>
      <c r="C52" s="5" t="s">
        <v>106</v>
      </c>
      <c r="D52" s="5" t="s">
        <v>204</v>
      </c>
      <c r="E52" s="5" t="s">
        <v>288</v>
      </c>
      <c r="G52" s="19">
        <v>5</v>
      </c>
      <c r="H52" s="38" t="s">
        <v>317</v>
      </c>
    </row>
    <row r="53" spans="1:8" ht="12.75">
      <c r="A53" s="5" t="s">
        <v>24</v>
      </c>
      <c r="B53" s="5"/>
      <c r="C53" s="5" t="s">
        <v>107</v>
      </c>
      <c r="D53" s="5" t="s">
        <v>205</v>
      </c>
      <c r="E53" s="5" t="s">
        <v>288</v>
      </c>
      <c r="G53" s="19">
        <v>92</v>
      </c>
      <c r="H53" s="38" t="s">
        <v>317</v>
      </c>
    </row>
    <row r="54" spans="1:8" ht="12.75">
      <c r="A54" s="5" t="s">
        <v>25</v>
      </c>
      <c r="B54" s="5"/>
      <c r="C54" s="5" t="s">
        <v>108</v>
      </c>
      <c r="D54" s="5" t="s">
        <v>206</v>
      </c>
      <c r="E54" s="5" t="s">
        <v>288</v>
      </c>
      <c r="G54" s="19">
        <v>39</v>
      </c>
      <c r="H54" s="38" t="s">
        <v>317</v>
      </c>
    </row>
    <row r="55" spans="1:8" ht="12.75">
      <c r="A55" s="5" t="s">
        <v>26</v>
      </c>
      <c r="B55" s="5"/>
      <c r="C55" s="5" t="s">
        <v>109</v>
      </c>
      <c r="D55" s="5" t="s">
        <v>207</v>
      </c>
      <c r="E55" s="5" t="s">
        <v>288</v>
      </c>
      <c r="G55" s="19">
        <v>5</v>
      </c>
      <c r="H55" s="38" t="s">
        <v>317</v>
      </c>
    </row>
    <row r="56" spans="1:8" ht="12.75">
      <c r="A56" s="5" t="s">
        <v>27</v>
      </c>
      <c r="B56" s="5"/>
      <c r="C56" s="5" t="s">
        <v>110</v>
      </c>
      <c r="D56" s="5" t="s">
        <v>208</v>
      </c>
      <c r="E56" s="5" t="s">
        <v>288</v>
      </c>
      <c r="G56" s="19">
        <v>39</v>
      </c>
      <c r="H56" s="38" t="s">
        <v>317</v>
      </c>
    </row>
    <row r="57" spans="1:8" ht="12.75">
      <c r="A57" s="5" t="s">
        <v>28</v>
      </c>
      <c r="B57" s="5"/>
      <c r="C57" s="5" t="s">
        <v>111</v>
      </c>
      <c r="D57" s="5" t="s">
        <v>209</v>
      </c>
      <c r="E57" s="5" t="s">
        <v>288</v>
      </c>
      <c r="G57" s="19">
        <v>92</v>
      </c>
      <c r="H57" s="38" t="s">
        <v>317</v>
      </c>
    </row>
    <row r="58" spans="1:8" ht="12.75">
      <c r="A58" s="5" t="s">
        <v>29</v>
      </c>
      <c r="B58" s="5"/>
      <c r="C58" s="5" t="s">
        <v>112</v>
      </c>
      <c r="D58" s="5" t="s">
        <v>210</v>
      </c>
      <c r="E58" s="5" t="s">
        <v>288</v>
      </c>
      <c r="G58" s="19">
        <v>5</v>
      </c>
      <c r="H58" s="38" t="s">
        <v>317</v>
      </c>
    </row>
    <row r="59" spans="1:8" ht="12.75">
      <c r="A59" s="7" t="s">
        <v>30</v>
      </c>
      <c r="B59" s="7"/>
      <c r="C59" s="7" t="s">
        <v>113</v>
      </c>
      <c r="D59" s="7" t="s">
        <v>211</v>
      </c>
      <c r="E59" s="7" t="s">
        <v>291</v>
      </c>
      <c r="G59" s="20">
        <v>5</v>
      </c>
      <c r="H59" s="39"/>
    </row>
    <row r="60" spans="1:8" ht="12.75">
      <c r="A60" s="5" t="s">
        <v>31</v>
      </c>
      <c r="B60" s="5"/>
      <c r="C60" s="5" t="s">
        <v>114</v>
      </c>
      <c r="D60" s="5" t="s">
        <v>212</v>
      </c>
      <c r="E60" s="5" t="s">
        <v>289</v>
      </c>
      <c r="G60" s="19">
        <v>616</v>
      </c>
      <c r="H60" s="38" t="s">
        <v>317</v>
      </c>
    </row>
    <row r="61" spans="3:7" ht="25.5" customHeight="1">
      <c r="C61" s="50" t="s">
        <v>90</v>
      </c>
      <c r="D61" s="104" t="s">
        <v>213</v>
      </c>
      <c r="E61" s="105"/>
      <c r="F61" s="105"/>
      <c r="G61" s="105"/>
    </row>
    <row r="62" spans="1:8" ht="12.75">
      <c r="A62" s="7" t="s">
        <v>32</v>
      </c>
      <c r="B62" s="7"/>
      <c r="C62" s="7" t="s">
        <v>115</v>
      </c>
      <c r="D62" s="7" t="s">
        <v>214</v>
      </c>
      <c r="E62" s="7" t="s">
        <v>292</v>
      </c>
      <c r="G62" s="20">
        <v>22.638</v>
      </c>
      <c r="H62" s="39" t="s">
        <v>317</v>
      </c>
    </row>
    <row r="63" spans="6:7" ht="12.75">
      <c r="F63" s="7" t="s">
        <v>380</v>
      </c>
      <c r="G63" s="20">
        <v>21.56</v>
      </c>
    </row>
    <row r="64" spans="1:7" ht="12.75">
      <c r="A64" s="7"/>
      <c r="B64" s="7"/>
      <c r="C64" s="7"/>
      <c r="D64" s="7"/>
      <c r="E64" s="7"/>
      <c r="F64" s="7" t="s">
        <v>381</v>
      </c>
      <c r="G64" s="20">
        <v>1.078</v>
      </c>
    </row>
    <row r="65" spans="3:7" ht="12.75" customHeight="1">
      <c r="C65" s="50" t="s">
        <v>90</v>
      </c>
      <c r="D65" s="104" t="s">
        <v>215</v>
      </c>
      <c r="E65" s="105"/>
      <c r="F65" s="105"/>
      <c r="G65" s="105"/>
    </row>
    <row r="66" spans="1:8" ht="12.75">
      <c r="A66" s="5" t="s">
        <v>33</v>
      </c>
      <c r="B66" s="5"/>
      <c r="C66" s="5" t="s">
        <v>116</v>
      </c>
      <c r="D66" s="5" t="s">
        <v>216</v>
      </c>
      <c r="E66" s="5" t="s">
        <v>289</v>
      </c>
      <c r="G66" s="19">
        <v>112.2</v>
      </c>
      <c r="H66" s="38" t="s">
        <v>317</v>
      </c>
    </row>
    <row r="67" spans="6:7" ht="12.75">
      <c r="F67" s="5" t="s">
        <v>382</v>
      </c>
      <c r="G67" s="19">
        <v>17.2</v>
      </c>
    </row>
    <row r="68" spans="1:7" ht="12.75">
      <c r="A68" s="5"/>
      <c r="B68" s="5"/>
      <c r="C68" s="5"/>
      <c r="D68" s="5"/>
      <c r="E68" s="5"/>
      <c r="F68" s="5" t="s">
        <v>383</v>
      </c>
      <c r="G68" s="19">
        <v>73</v>
      </c>
    </row>
    <row r="69" spans="1:7" ht="12.75">
      <c r="A69" s="5"/>
      <c r="B69" s="5"/>
      <c r="C69" s="5"/>
      <c r="D69" s="5"/>
      <c r="E69" s="5"/>
      <c r="F69" s="5" t="s">
        <v>384</v>
      </c>
      <c r="G69" s="19">
        <v>22</v>
      </c>
    </row>
    <row r="70" spans="1:8" ht="12.75">
      <c r="A70" s="5" t="s">
        <v>34</v>
      </c>
      <c r="B70" s="5"/>
      <c r="C70" s="5" t="s">
        <v>117</v>
      </c>
      <c r="D70" s="5" t="s">
        <v>217</v>
      </c>
      <c r="E70" s="5" t="s">
        <v>289</v>
      </c>
      <c r="G70" s="19">
        <v>112.2</v>
      </c>
      <c r="H70" s="38" t="s">
        <v>317</v>
      </c>
    </row>
    <row r="71" spans="6:7" ht="12.75">
      <c r="F71" s="5" t="s">
        <v>382</v>
      </c>
      <c r="G71" s="19">
        <v>17.2</v>
      </c>
    </row>
    <row r="72" spans="1:7" ht="12.75">
      <c r="A72" s="5"/>
      <c r="B72" s="5"/>
      <c r="C72" s="5"/>
      <c r="D72" s="5"/>
      <c r="E72" s="5"/>
      <c r="F72" s="5" t="s">
        <v>383</v>
      </c>
      <c r="G72" s="19">
        <v>73</v>
      </c>
    </row>
    <row r="73" spans="1:7" ht="12.75">
      <c r="A73" s="5"/>
      <c r="B73" s="5"/>
      <c r="C73" s="5"/>
      <c r="D73" s="5"/>
      <c r="E73" s="5"/>
      <c r="F73" s="5" t="s">
        <v>384</v>
      </c>
      <c r="G73" s="19">
        <v>22</v>
      </c>
    </row>
    <row r="74" spans="1:8" ht="12.75">
      <c r="A74" s="7" t="s">
        <v>35</v>
      </c>
      <c r="B74" s="7"/>
      <c r="C74" s="7" t="s">
        <v>118</v>
      </c>
      <c r="D74" s="7" t="s">
        <v>218</v>
      </c>
      <c r="E74" s="7" t="s">
        <v>290</v>
      </c>
      <c r="G74" s="20">
        <v>11.781</v>
      </c>
      <c r="H74" s="39" t="s">
        <v>317</v>
      </c>
    </row>
    <row r="75" spans="6:7" ht="12.75">
      <c r="F75" s="7" t="s">
        <v>366</v>
      </c>
      <c r="G75" s="20">
        <v>1.72</v>
      </c>
    </row>
    <row r="76" spans="1:7" ht="12.75">
      <c r="A76" s="7"/>
      <c r="B76" s="7"/>
      <c r="C76" s="7"/>
      <c r="D76" s="7"/>
      <c r="E76" s="7"/>
      <c r="F76" s="7" t="s">
        <v>371</v>
      </c>
      <c r="G76" s="20">
        <v>7.3</v>
      </c>
    </row>
    <row r="77" spans="1:7" ht="12.75">
      <c r="A77" s="7"/>
      <c r="B77" s="7"/>
      <c r="C77" s="7"/>
      <c r="D77" s="7"/>
      <c r="E77" s="7"/>
      <c r="F77" s="7" t="s">
        <v>372</v>
      </c>
      <c r="G77" s="20">
        <v>2.2</v>
      </c>
    </row>
    <row r="78" spans="1:7" ht="12.75">
      <c r="A78" s="7"/>
      <c r="B78" s="7"/>
      <c r="C78" s="7"/>
      <c r="D78" s="7"/>
      <c r="E78" s="7"/>
      <c r="F78" s="7" t="s">
        <v>385</v>
      </c>
      <c r="G78" s="20">
        <v>0.561</v>
      </c>
    </row>
    <row r="79" spans="1:8" ht="12.75">
      <c r="A79" s="5" t="s">
        <v>36</v>
      </c>
      <c r="B79" s="5"/>
      <c r="C79" s="5" t="s">
        <v>119</v>
      </c>
      <c r="D79" s="5" t="s">
        <v>219</v>
      </c>
      <c r="E79" s="5" t="s">
        <v>289</v>
      </c>
      <c r="G79" s="19">
        <v>711</v>
      </c>
      <c r="H79" s="38" t="s">
        <v>317</v>
      </c>
    </row>
    <row r="80" spans="1:8" ht="12.75">
      <c r="A80" s="5" t="s">
        <v>37</v>
      </c>
      <c r="B80" s="5"/>
      <c r="C80" s="5" t="s">
        <v>120</v>
      </c>
      <c r="D80" s="5" t="s">
        <v>220</v>
      </c>
      <c r="E80" s="5" t="s">
        <v>289</v>
      </c>
      <c r="G80" s="19">
        <v>711</v>
      </c>
      <c r="H80" s="38" t="s">
        <v>317</v>
      </c>
    </row>
    <row r="81" spans="1:8" ht="12.75">
      <c r="A81" s="5" t="s">
        <v>38</v>
      </c>
      <c r="B81" s="5"/>
      <c r="C81" s="5" t="s">
        <v>121</v>
      </c>
      <c r="D81" s="5" t="s">
        <v>221</v>
      </c>
      <c r="E81" s="5" t="s">
        <v>289</v>
      </c>
      <c r="G81" s="19">
        <v>711</v>
      </c>
      <c r="H81" s="38" t="s">
        <v>317</v>
      </c>
    </row>
    <row r="82" spans="1:8" ht="12.75">
      <c r="A82" s="5" t="s">
        <v>39</v>
      </c>
      <c r="B82" s="5"/>
      <c r="C82" s="5" t="s">
        <v>122</v>
      </c>
      <c r="D82" s="5" t="s">
        <v>222</v>
      </c>
      <c r="E82" s="5" t="s">
        <v>289</v>
      </c>
      <c r="G82" s="19">
        <v>711</v>
      </c>
      <c r="H82" s="38" t="s">
        <v>317</v>
      </c>
    </row>
    <row r="83" spans="1:8" ht="12.75">
      <c r="A83" s="5" t="s">
        <v>40</v>
      </c>
      <c r="B83" s="5"/>
      <c r="C83" s="5" t="s">
        <v>123</v>
      </c>
      <c r="D83" s="5" t="s">
        <v>223</v>
      </c>
      <c r="E83" s="5" t="s">
        <v>289</v>
      </c>
      <c r="G83" s="19">
        <v>95</v>
      </c>
      <c r="H83" s="38" t="s">
        <v>317</v>
      </c>
    </row>
    <row r="84" spans="3:7" ht="12.75" customHeight="1">
      <c r="C84" s="50" t="s">
        <v>90</v>
      </c>
      <c r="D84" s="104" t="s">
        <v>224</v>
      </c>
      <c r="E84" s="105"/>
      <c r="F84" s="105"/>
      <c r="G84" s="105"/>
    </row>
    <row r="85" spans="1:8" ht="12.75">
      <c r="A85" s="7" t="s">
        <v>41</v>
      </c>
      <c r="B85" s="7"/>
      <c r="C85" s="7" t="s">
        <v>124</v>
      </c>
      <c r="D85" s="7" t="s">
        <v>225</v>
      </c>
      <c r="E85" s="7" t="s">
        <v>293</v>
      </c>
      <c r="F85" s="7" t="s">
        <v>375</v>
      </c>
      <c r="G85" s="20">
        <v>300</v>
      </c>
      <c r="H85" s="39"/>
    </row>
    <row r="86" spans="1:8" ht="12.75">
      <c r="A86" s="5" t="s">
        <v>42</v>
      </c>
      <c r="B86" s="5"/>
      <c r="C86" s="5" t="s">
        <v>127</v>
      </c>
      <c r="D86" s="5" t="s">
        <v>229</v>
      </c>
      <c r="E86" s="5"/>
      <c r="G86" s="19">
        <v>1</v>
      </c>
      <c r="H86" s="38"/>
    </row>
    <row r="87" spans="1:8" ht="12.75">
      <c r="A87" s="7" t="s">
        <v>43</v>
      </c>
      <c r="B87" s="7"/>
      <c r="C87" s="7" t="s">
        <v>128</v>
      </c>
      <c r="D87" s="7" t="s">
        <v>230</v>
      </c>
      <c r="E87" s="7" t="s">
        <v>294</v>
      </c>
      <c r="G87" s="20">
        <v>1</v>
      </c>
      <c r="H87" s="39"/>
    </row>
    <row r="88" spans="1:8" ht="12.75">
      <c r="A88" s="5" t="s">
        <v>44</v>
      </c>
      <c r="B88" s="5"/>
      <c r="C88" s="5" t="s">
        <v>129</v>
      </c>
      <c r="D88" s="5" t="s">
        <v>231</v>
      </c>
      <c r="E88" s="5" t="s">
        <v>294</v>
      </c>
      <c r="G88" s="19">
        <v>1</v>
      </c>
      <c r="H88" s="38"/>
    </row>
    <row r="89" spans="1:8" ht="12.75">
      <c r="A89" s="7" t="s">
        <v>45</v>
      </c>
      <c r="B89" s="7"/>
      <c r="C89" s="7" t="s">
        <v>130</v>
      </c>
      <c r="D89" s="7" t="s">
        <v>232</v>
      </c>
      <c r="E89" s="7" t="s">
        <v>294</v>
      </c>
      <c r="G89" s="20">
        <v>1</v>
      </c>
      <c r="H89" s="39"/>
    </row>
    <row r="90" spans="1:8" ht="12.75">
      <c r="A90" s="5" t="s">
        <v>46</v>
      </c>
      <c r="B90" s="5"/>
      <c r="C90" s="5" t="s">
        <v>131</v>
      </c>
      <c r="D90" s="5" t="s">
        <v>233</v>
      </c>
      <c r="E90" s="5" t="s">
        <v>294</v>
      </c>
      <c r="G90" s="19">
        <v>1</v>
      </c>
      <c r="H90" s="38"/>
    </row>
    <row r="91" spans="1:8" ht="12.75">
      <c r="A91" s="7" t="s">
        <v>47</v>
      </c>
      <c r="B91" s="7"/>
      <c r="C91" s="7" t="s">
        <v>132</v>
      </c>
      <c r="D91" s="7" t="s">
        <v>234</v>
      </c>
      <c r="E91" s="7" t="s">
        <v>294</v>
      </c>
      <c r="G91" s="20">
        <v>1</v>
      </c>
      <c r="H91" s="39"/>
    </row>
    <row r="92" spans="1:8" ht="12.75">
      <c r="A92" s="5" t="s">
        <v>48</v>
      </c>
      <c r="B92" s="5"/>
      <c r="C92" s="5" t="s">
        <v>133</v>
      </c>
      <c r="D92" s="5" t="s">
        <v>235</v>
      </c>
      <c r="E92" s="5" t="s">
        <v>294</v>
      </c>
      <c r="G92" s="19">
        <v>1</v>
      </c>
      <c r="H92" s="38"/>
    </row>
    <row r="93" spans="1:8" ht="12.75">
      <c r="A93" s="7" t="s">
        <v>49</v>
      </c>
      <c r="B93" s="7"/>
      <c r="C93" s="7" t="s">
        <v>134</v>
      </c>
      <c r="D93" s="7" t="s">
        <v>236</v>
      </c>
      <c r="E93" s="7" t="s">
        <v>294</v>
      </c>
      <c r="G93" s="20">
        <v>1</v>
      </c>
      <c r="H93" s="39"/>
    </row>
    <row r="94" spans="1:8" ht="12.75">
      <c r="A94" s="5" t="s">
        <v>50</v>
      </c>
      <c r="B94" s="5"/>
      <c r="C94" s="5" t="s">
        <v>135</v>
      </c>
      <c r="D94" s="5" t="s">
        <v>237</v>
      </c>
      <c r="E94" s="5" t="s">
        <v>289</v>
      </c>
      <c r="F94" s="5" t="s">
        <v>386</v>
      </c>
      <c r="G94" s="19">
        <v>22.5</v>
      </c>
      <c r="H94" s="38"/>
    </row>
    <row r="95" spans="1:8" ht="12.75">
      <c r="A95" s="7" t="s">
        <v>51</v>
      </c>
      <c r="B95" s="7"/>
      <c r="C95" s="7" t="s">
        <v>136</v>
      </c>
      <c r="D95" s="7" t="s">
        <v>238</v>
      </c>
      <c r="E95" s="7" t="s">
        <v>290</v>
      </c>
      <c r="G95" s="20">
        <v>3.54375</v>
      </c>
      <c r="H95" s="39" t="s">
        <v>317</v>
      </c>
    </row>
    <row r="96" spans="6:7" ht="12.75">
      <c r="F96" s="7" t="s">
        <v>387</v>
      </c>
      <c r="G96" s="20">
        <v>3.375</v>
      </c>
    </row>
    <row r="97" spans="1:7" ht="12.75">
      <c r="A97" s="7"/>
      <c r="B97" s="7"/>
      <c r="C97" s="7"/>
      <c r="D97" s="7"/>
      <c r="E97" s="7"/>
      <c r="F97" s="7" t="s">
        <v>388</v>
      </c>
      <c r="G97" s="20">
        <v>0.16875</v>
      </c>
    </row>
    <row r="98" spans="1:8" ht="12.75">
      <c r="A98" s="5" t="s">
        <v>52</v>
      </c>
      <c r="B98" s="5"/>
      <c r="C98" s="5" t="s">
        <v>137</v>
      </c>
      <c r="D98" s="5" t="s">
        <v>240</v>
      </c>
      <c r="E98" s="5" t="s">
        <v>289</v>
      </c>
      <c r="G98" s="19">
        <v>361.3</v>
      </c>
      <c r="H98" s="38" t="s">
        <v>317</v>
      </c>
    </row>
    <row r="99" spans="6:7" ht="12.75">
      <c r="F99" s="5" t="s">
        <v>389</v>
      </c>
      <c r="G99" s="19">
        <v>52</v>
      </c>
    </row>
    <row r="100" spans="1:7" ht="12.75">
      <c r="A100" s="5"/>
      <c r="B100" s="5"/>
      <c r="C100" s="5"/>
      <c r="D100" s="5"/>
      <c r="E100" s="5"/>
      <c r="F100" s="5" t="s">
        <v>390</v>
      </c>
      <c r="G100" s="19">
        <v>32.3</v>
      </c>
    </row>
    <row r="101" spans="1:7" ht="12.75">
      <c r="A101" s="5"/>
      <c r="B101" s="5"/>
      <c r="C101" s="5"/>
      <c r="D101" s="5"/>
      <c r="E101" s="5"/>
      <c r="F101" s="5" t="s">
        <v>391</v>
      </c>
      <c r="G101" s="19">
        <v>66.8</v>
      </c>
    </row>
    <row r="102" spans="1:7" ht="12.75">
      <c r="A102" s="5"/>
      <c r="B102" s="5"/>
      <c r="C102" s="5"/>
      <c r="D102" s="5"/>
      <c r="E102" s="5"/>
      <c r="F102" s="5" t="s">
        <v>392</v>
      </c>
      <c r="G102" s="19">
        <v>30.2</v>
      </c>
    </row>
    <row r="103" spans="1:7" ht="12.75">
      <c r="A103" s="5"/>
      <c r="B103" s="5"/>
      <c r="C103" s="5"/>
      <c r="D103" s="5"/>
      <c r="E103" s="5"/>
      <c r="F103" s="5" t="s">
        <v>393</v>
      </c>
      <c r="G103" s="19">
        <v>180</v>
      </c>
    </row>
    <row r="104" spans="1:8" ht="12.75">
      <c r="A104" s="5" t="s">
        <v>53</v>
      </c>
      <c r="B104" s="5"/>
      <c r="C104" s="5" t="s">
        <v>138</v>
      </c>
      <c r="D104" s="5" t="s">
        <v>241</v>
      </c>
      <c r="E104" s="5" t="s">
        <v>289</v>
      </c>
      <c r="G104" s="19">
        <v>361.3</v>
      </c>
      <c r="H104" s="38" t="s">
        <v>317</v>
      </c>
    </row>
    <row r="105" spans="6:7" ht="12.75">
      <c r="F105" s="5" t="s">
        <v>389</v>
      </c>
      <c r="G105" s="19">
        <v>52</v>
      </c>
    </row>
    <row r="106" spans="1:7" ht="12.75">
      <c r="A106" s="5"/>
      <c r="B106" s="5"/>
      <c r="C106" s="5"/>
      <c r="D106" s="5"/>
      <c r="E106" s="5"/>
      <c r="F106" s="5" t="s">
        <v>390</v>
      </c>
      <c r="G106" s="19">
        <v>32.3</v>
      </c>
    </row>
    <row r="107" spans="1:7" ht="12.75">
      <c r="A107" s="5"/>
      <c r="B107" s="5"/>
      <c r="C107" s="5"/>
      <c r="D107" s="5"/>
      <c r="E107" s="5"/>
      <c r="F107" s="5" t="s">
        <v>391</v>
      </c>
      <c r="G107" s="19">
        <v>66.8</v>
      </c>
    </row>
    <row r="108" spans="1:7" ht="12.75">
      <c r="A108" s="5"/>
      <c r="B108" s="5"/>
      <c r="C108" s="5"/>
      <c r="D108" s="5"/>
      <c r="E108" s="5"/>
      <c r="F108" s="5" t="s">
        <v>392</v>
      </c>
      <c r="G108" s="19">
        <v>30.2</v>
      </c>
    </row>
    <row r="109" spans="1:7" ht="12.75">
      <c r="A109" s="5"/>
      <c r="B109" s="5"/>
      <c r="C109" s="5"/>
      <c r="D109" s="5"/>
      <c r="E109" s="5"/>
      <c r="F109" s="5" t="s">
        <v>393</v>
      </c>
      <c r="G109" s="19">
        <v>180</v>
      </c>
    </row>
    <row r="110" spans="1:8" ht="12.75">
      <c r="A110" s="5" t="s">
        <v>54</v>
      </c>
      <c r="B110" s="5"/>
      <c r="C110" s="5" t="s">
        <v>139</v>
      </c>
      <c r="D110" s="5" t="s">
        <v>242</v>
      </c>
      <c r="E110" s="5" t="s">
        <v>289</v>
      </c>
      <c r="G110" s="19">
        <v>361.3</v>
      </c>
      <c r="H110" s="38" t="s">
        <v>317</v>
      </c>
    </row>
    <row r="111" spans="6:7" ht="12.75">
      <c r="F111" s="5" t="s">
        <v>389</v>
      </c>
      <c r="G111" s="19">
        <v>52</v>
      </c>
    </row>
    <row r="112" spans="1:7" ht="12.75">
      <c r="A112" s="5"/>
      <c r="B112" s="5"/>
      <c r="C112" s="5"/>
      <c r="D112" s="5"/>
      <c r="E112" s="5"/>
      <c r="F112" s="5" t="s">
        <v>390</v>
      </c>
      <c r="G112" s="19">
        <v>32.3</v>
      </c>
    </row>
    <row r="113" spans="1:7" ht="12.75">
      <c r="A113" s="5"/>
      <c r="B113" s="5"/>
      <c r="C113" s="5"/>
      <c r="D113" s="5"/>
      <c r="E113" s="5"/>
      <c r="F113" s="5" t="s">
        <v>391</v>
      </c>
      <c r="G113" s="19">
        <v>66.8</v>
      </c>
    </row>
    <row r="114" spans="1:7" ht="12.75">
      <c r="A114" s="5"/>
      <c r="B114" s="5"/>
      <c r="C114" s="5"/>
      <c r="D114" s="5"/>
      <c r="E114" s="5"/>
      <c r="F114" s="5" t="s">
        <v>392</v>
      </c>
      <c r="G114" s="19">
        <v>30.2</v>
      </c>
    </row>
    <row r="115" spans="1:7" ht="12.75">
      <c r="A115" s="5"/>
      <c r="B115" s="5"/>
      <c r="C115" s="5"/>
      <c r="D115" s="5"/>
      <c r="E115" s="5"/>
      <c r="F115" s="5" t="s">
        <v>393</v>
      </c>
      <c r="G115" s="19">
        <v>180</v>
      </c>
    </row>
    <row r="116" spans="1:8" ht="12.75">
      <c r="A116" s="7" t="s">
        <v>55</v>
      </c>
      <c r="B116" s="7"/>
      <c r="C116" s="7" t="s">
        <v>140</v>
      </c>
      <c r="D116" s="7" t="s">
        <v>243</v>
      </c>
      <c r="E116" s="7" t="s">
        <v>295</v>
      </c>
      <c r="G116" s="20">
        <v>51.39855</v>
      </c>
      <c r="H116" s="39" t="s">
        <v>317</v>
      </c>
    </row>
    <row r="117" spans="6:7" ht="12.75">
      <c r="F117" s="7" t="s">
        <v>394</v>
      </c>
      <c r="G117" s="20">
        <v>48.951</v>
      </c>
    </row>
    <row r="118" spans="1:7" ht="12.75">
      <c r="A118" s="7"/>
      <c r="B118" s="7"/>
      <c r="C118" s="7"/>
      <c r="D118" s="7"/>
      <c r="E118" s="7"/>
      <c r="F118" s="7" t="s">
        <v>395</v>
      </c>
      <c r="G118" s="20">
        <v>2.44755</v>
      </c>
    </row>
    <row r="119" spans="3:7" ht="12.75" customHeight="1">
      <c r="C119" s="50" t="s">
        <v>90</v>
      </c>
      <c r="D119" s="104" t="s">
        <v>244</v>
      </c>
      <c r="E119" s="105"/>
      <c r="F119" s="105"/>
      <c r="G119" s="105"/>
    </row>
    <row r="120" spans="1:8" ht="12.75">
      <c r="A120" s="7" t="s">
        <v>56</v>
      </c>
      <c r="B120" s="7"/>
      <c r="C120" s="7" t="s">
        <v>141</v>
      </c>
      <c r="D120" s="7" t="s">
        <v>245</v>
      </c>
      <c r="E120" s="7" t="s">
        <v>295</v>
      </c>
      <c r="G120" s="20">
        <v>13.70628</v>
      </c>
      <c r="H120" s="39" t="s">
        <v>317</v>
      </c>
    </row>
    <row r="121" spans="6:7" ht="12.75">
      <c r="F121" s="7" t="s">
        <v>396</v>
      </c>
      <c r="G121" s="20">
        <v>13.0536</v>
      </c>
    </row>
    <row r="122" spans="1:7" ht="12.75">
      <c r="A122" s="7"/>
      <c r="B122" s="7"/>
      <c r="C122" s="7"/>
      <c r="D122" s="7"/>
      <c r="E122" s="7"/>
      <c r="F122" s="7" t="s">
        <v>397</v>
      </c>
      <c r="G122" s="20">
        <v>0.65268</v>
      </c>
    </row>
    <row r="123" spans="1:8" ht="12.75">
      <c r="A123" s="5" t="s">
        <v>57</v>
      </c>
      <c r="B123" s="5"/>
      <c r="C123" s="5" t="s">
        <v>142</v>
      </c>
      <c r="D123" s="5" t="s">
        <v>246</v>
      </c>
      <c r="E123" s="5" t="s">
        <v>289</v>
      </c>
      <c r="G123" s="19">
        <v>108.4668</v>
      </c>
      <c r="H123" s="38" t="s">
        <v>317</v>
      </c>
    </row>
    <row r="124" spans="6:7" ht="12.75">
      <c r="F124" s="5" t="s">
        <v>365</v>
      </c>
      <c r="G124" s="19">
        <v>15.6</v>
      </c>
    </row>
    <row r="125" spans="1:7" ht="12.75">
      <c r="A125" s="5"/>
      <c r="B125" s="5"/>
      <c r="C125" s="5"/>
      <c r="D125" s="5"/>
      <c r="E125" s="5"/>
      <c r="F125" s="5" t="s">
        <v>367</v>
      </c>
      <c r="G125" s="19">
        <v>9.69</v>
      </c>
    </row>
    <row r="126" spans="1:7" ht="12.75">
      <c r="A126" s="5"/>
      <c r="B126" s="5"/>
      <c r="C126" s="5"/>
      <c r="D126" s="5"/>
      <c r="E126" s="5"/>
      <c r="F126" s="5" t="s">
        <v>368</v>
      </c>
      <c r="G126" s="19">
        <v>20.04</v>
      </c>
    </row>
    <row r="127" spans="1:7" ht="12.75">
      <c r="A127" s="5"/>
      <c r="B127" s="5"/>
      <c r="C127" s="5"/>
      <c r="D127" s="5"/>
      <c r="E127" s="5"/>
      <c r="F127" s="5" t="s">
        <v>369</v>
      </c>
      <c r="G127" s="19">
        <v>9.06</v>
      </c>
    </row>
    <row r="128" spans="1:7" ht="12.75">
      <c r="A128" s="5"/>
      <c r="B128" s="5"/>
      <c r="C128" s="5"/>
      <c r="D128" s="5"/>
      <c r="E128" s="5"/>
      <c r="F128" s="5" t="s">
        <v>370</v>
      </c>
      <c r="G128" s="19">
        <v>54</v>
      </c>
    </row>
    <row r="129" spans="1:7" ht="12.75">
      <c r="A129" s="5"/>
      <c r="B129" s="5"/>
      <c r="C129" s="5"/>
      <c r="D129" s="5"/>
      <c r="E129" s="5"/>
      <c r="F129" s="5" t="s">
        <v>373</v>
      </c>
      <c r="G129" s="19">
        <v>0.0768</v>
      </c>
    </row>
    <row r="130" spans="1:8" ht="12.75">
      <c r="A130" s="5" t="s">
        <v>58</v>
      </c>
      <c r="B130" s="5"/>
      <c r="C130" s="5" t="s">
        <v>143</v>
      </c>
      <c r="D130" s="5" t="s">
        <v>248</v>
      </c>
      <c r="E130" s="5" t="s">
        <v>289</v>
      </c>
      <c r="G130" s="19">
        <v>361.3</v>
      </c>
      <c r="H130" s="38" t="s">
        <v>317</v>
      </c>
    </row>
    <row r="131" spans="6:7" ht="12.75">
      <c r="F131" s="5" t="s">
        <v>389</v>
      </c>
      <c r="G131" s="19">
        <v>52</v>
      </c>
    </row>
    <row r="132" spans="1:7" ht="12.75">
      <c r="A132" s="5"/>
      <c r="B132" s="5"/>
      <c r="C132" s="5"/>
      <c r="D132" s="5"/>
      <c r="E132" s="5"/>
      <c r="F132" s="5" t="s">
        <v>390</v>
      </c>
      <c r="G132" s="19">
        <v>32.3</v>
      </c>
    </row>
    <row r="133" spans="1:7" ht="12.75">
      <c r="A133" s="5"/>
      <c r="B133" s="5"/>
      <c r="C133" s="5"/>
      <c r="D133" s="5"/>
      <c r="E133" s="5"/>
      <c r="F133" s="5" t="s">
        <v>391</v>
      </c>
      <c r="G133" s="19">
        <v>66.8</v>
      </c>
    </row>
    <row r="134" spans="1:7" ht="12.75">
      <c r="A134" s="5"/>
      <c r="B134" s="5"/>
      <c r="C134" s="5"/>
      <c r="D134" s="5"/>
      <c r="E134" s="5"/>
      <c r="F134" s="5" t="s">
        <v>392</v>
      </c>
      <c r="G134" s="19">
        <v>30.2</v>
      </c>
    </row>
    <row r="135" spans="1:7" ht="12.75">
      <c r="A135" s="5"/>
      <c r="B135" s="5"/>
      <c r="C135" s="5"/>
      <c r="D135" s="5"/>
      <c r="E135" s="5"/>
      <c r="F135" s="5" t="s">
        <v>393</v>
      </c>
      <c r="G135" s="19">
        <v>180</v>
      </c>
    </row>
    <row r="136" spans="3:7" ht="38.25" customHeight="1">
      <c r="C136" s="50" t="s">
        <v>90</v>
      </c>
      <c r="D136" s="104" t="s">
        <v>249</v>
      </c>
      <c r="E136" s="105"/>
      <c r="F136" s="105"/>
      <c r="G136" s="105"/>
    </row>
    <row r="137" spans="1:8" ht="12.75">
      <c r="A137" s="7" t="s">
        <v>59</v>
      </c>
      <c r="B137" s="7"/>
      <c r="C137" s="7" t="s">
        <v>144</v>
      </c>
      <c r="D137" s="7" t="s">
        <v>250</v>
      </c>
      <c r="E137" s="7" t="s">
        <v>289</v>
      </c>
      <c r="G137" s="20">
        <v>189</v>
      </c>
      <c r="H137" s="39"/>
    </row>
    <row r="138" spans="6:7" ht="12.75">
      <c r="F138" s="7" t="s">
        <v>398</v>
      </c>
      <c r="G138" s="20">
        <v>180</v>
      </c>
    </row>
    <row r="139" spans="1:7" ht="12.75">
      <c r="A139" s="7"/>
      <c r="B139" s="7"/>
      <c r="C139" s="7"/>
      <c r="D139" s="7"/>
      <c r="E139" s="7"/>
      <c r="F139" s="7" t="s">
        <v>399</v>
      </c>
      <c r="G139" s="20">
        <v>9</v>
      </c>
    </row>
    <row r="140" spans="1:8" ht="12.75">
      <c r="A140" s="7" t="s">
        <v>60</v>
      </c>
      <c r="B140" s="7"/>
      <c r="C140" s="7" t="s">
        <v>145</v>
      </c>
      <c r="D140" s="7" t="s">
        <v>251</v>
      </c>
      <c r="E140" s="7" t="s">
        <v>289</v>
      </c>
      <c r="G140" s="20">
        <v>95.1825</v>
      </c>
      <c r="H140" s="39"/>
    </row>
    <row r="141" spans="6:7" ht="12.75">
      <c r="F141" s="7" t="s">
        <v>400</v>
      </c>
      <c r="G141" s="20">
        <v>90.65</v>
      </c>
    </row>
    <row r="142" spans="1:7" ht="12.75">
      <c r="A142" s="7"/>
      <c r="B142" s="7"/>
      <c r="C142" s="7"/>
      <c r="D142" s="7"/>
      <c r="E142" s="7"/>
      <c r="F142" s="7" t="s">
        <v>401</v>
      </c>
      <c r="G142" s="20">
        <v>4.5325</v>
      </c>
    </row>
    <row r="143" spans="1:8" ht="12.75">
      <c r="A143" s="7" t="s">
        <v>61</v>
      </c>
      <c r="B143" s="7"/>
      <c r="C143" s="7" t="s">
        <v>146</v>
      </c>
      <c r="D143" s="7" t="s">
        <v>252</v>
      </c>
      <c r="E143" s="7" t="s">
        <v>289</v>
      </c>
      <c r="G143" s="20">
        <v>95.1825</v>
      </c>
      <c r="H143" s="39"/>
    </row>
    <row r="144" spans="6:7" ht="12.75">
      <c r="F144" s="7" t="s">
        <v>400</v>
      </c>
      <c r="G144" s="20">
        <v>90.65</v>
      </c>
    </row>
    <row r="145" spans="1:7" ht="12.75">
      <c r="A145" s="7"/>
      <c r="B145" s="7"/>
      <c r="C145" s="7"/>
      <c r="D145" s="7"/>
      <c r="E145" s="7"/>
      <c r="F145" s="7" t="s">
        <v>401</v>
      </c>
      <c r="G145" s="20">
        <v>4.5325</v>
      </c>
    </row>
    <row r="146" spans="1:8" ht="12.75">
      <c r="A146" s="5" t="s">
        <v>62</v>
      </c>
      <c r="B146" s="5"/>
      <c r="C146" s="5" t="s">
        <v>147</v>
      </c>
      <c r="D146" s="5" t="s">
        <v>253</v>
      </c>
      <c r="E146" s="5" t="s">
        <v>289</v>
      </c>
      <c r="G146" s="19">
        <v>12</v>
      </c>
      <c r="H146" s="38" t="s">
        <v>317</v>
      </c>
    </row>
    <row r="147" spans="1:8" ht="12.75">
      <c r="A147" s="7" t="s">
        <v>63</v>
      </c>
      <c r="B147" s="7"/>
      <c r="C147" s="7" t="s">
        <v>148</v>
      </c>
      <c r="D147" s="7" t="s">
        <v>254</v>
      </c>
      <c r="E147" s="7" t="s">
        <v>294</v>
      </c>
      <c r="F147" s="7" t="s">
        <v>375</v>
      </c>
      <c r="G147" s="20">
        <v>12</v>
      </c>
      <c r="H147" s="39"/>
    </row>
    <row r="148" spans="1:8" ht="12.75">
      <c r="A148" s="5" t="s">
        <v>64</v>
      </c>
      <c r="B148" s="5"/>
      <c r="C148" s="5" t="s">
        <v>150</v>
      </c>
      <c r="D148" s="5" t="s">
        <v>256</v>
      </c>
      <c r="E148" s="5" t="s">
        <v>296</v>
      </c>
      <c r="G148" s="19">
        <v>375</v>
      </c>
      <c r="H148" s="38" t="s">
        <v>317</v>
      </c>
    </row>
    <row r="149" spans="3:7" ht="25.5" customHeight="1">
      <c r="C149" s="50" t="s">
        <v>90</v>
      </c>
      <c r="D149" s="104" t="s">
        <v>257</v>
      </c>
      <c r="E149" s="105"/>
      <c r="F149" s="105"/>
      <c r="G149" s="105"/>
    </row>
    <row r="150" spans="1:8" ht="12.75">
      <c r="A150" s="7" t="s">
        <v>65</v>
      </c>
      <c r="B150" s="7"/>
      <c r="C150" s="7" t="s">
        <v>151</v>
      </c>
      <c r="D150" s="7" t="s">
        <v>258</v>
      </c>
      <c r="E150" s="7" t="s">
        <v>288</v>
      </c>
      <c r="G150" s="20">
        <v>787.5</v>
      </c>
      <c r="H150" s="39" t="s">
        <v>317</v>
      </c>
    </row>
    <row r="151" spans="6:7" ht="12.75">
      <c r="F151" s="7" t="s">
        <v>402</v>
      </c>
      <c r="G151" s="20">
        <v>750</v>
      </c>
    </row>
    <row r="152" spans="1:7" ht="12.75">
      <c r="A152" s="7"/>
      <c r="B152" s="7"/>
      <c r="C152" s="7"/>
      <c r="D152" s="7"/>
      <c r="E152" s="7"/>
      <c r="F152" s="7" t="s">
        <v>403</v>
      </c>
      <c r="G152" s="20">
        <v>37.5</v>
      </c>
    </row>
    <row r="153" spans="1:8" ht="12.75">
      <c r="A153" s="7" t="s">
        <v>66</v>
      </c>
      <c r="B153" s="7"/>
      <c r="C153" s="7" t="s">
        <v>152</v>
      </c>
      <c r="D153" s="7" t="s">
        <v>259</v>
      </c>
      <c r="E153" s="7" t="s">
        <v>290</v>
      </c>
      <c r="G153" s="20">
        <v>15.75</v>
      </c>
      <c r="H153" s="39" t="s">
        <v>317</v>
      </c>
    </row>
    <row r="154" spans="6:7" ht="12.75">
      <c r="F154" s="7" t="s">
        <v>404</v>
      </c>
      <c r="G154" s="20">
        <v>15</v>
      </c>
    </row>
    <row r="155" spans="1:7" ht="12.75">
      <c r="A155" s="7"/>
      <c r="B155" s="7"/>
      <c r="C155" s="7"/>
      <c r="D155" s="7"/>
      <c r="E155" s="7"/>
      <c r="F155" s="7" t="s">
        <v>405</v>
      </c>
      <c r="G155" s="20">
        <v>0.75</v>
      </c>
    </row>
    <row r="156" spans="3:7" ht="12.75" customHeight="1">
      <c r="C156" s="50" t="s">
        <v>90</v>
      </c>
      <c r="D156" s="104" t="s">
        <v>260</v>
      </c>
      <c r="E156" s="105"/>
      <c r="F156" s="105"/>
      <c r="G156" s="105"/>
    </row>
    <row r="157" spans="1:8" ht="12.75">
      <c r="A157" s="5" t="s">
        <v>67</v>
      </c>
      <c r="B157" s="5"/>
      <c r="C157" s="5" t="s">
        <v>154</v>
      </c>
      <c r="D157" s="5" t="s">
        <v>262</v>
      </c>
      <c r="E157" s="5" t="s">
        <v>297</v>
      </c>
      <c r="G157" s="19">
        <v>1112406.15</v>
      </c>
      <c r="H157" s="38" t="s">
        <v>317</v>
      </c>
    </row>
    <row r="158" spans="1:8" ht="12.75">
      <c r="A158" s="5" t="s">
        <v>68</v>
      </c>
      <c r="B158" s="5"/>
      <c r="C158" s="5" t="s">
        <v>155</v>
      </c>
      <c r="D158" s="5" t="s">
        <v>263</v>
      </c>
      <c r="E158" s="5" t="s">
        <v>298</v>
      </c>
      <c r="G158" s="19">
        <v>1080005.97</v>
      </c>
      <c r="H158" s="38" t="s">
        <v>317</v>
      </c>
    </row>
    <row r="159" spans="3:7" ht="25.5" customHeight="1">
      <c r="C159" s="50" t="s">
        <v>90</v>
      </c>
      <c r="D159" s="104" t="s">
        <v>264</v>
      </c>
      <c r="E159" s="105"/>
      <c r="F159" s="105"/>
      <c r="G159" s="105"/>
    </row>
    <row r="160" spans="1:8" ht="12.75">
      <c r="A160" s="5" t="s">
        <v>69</v>
      </c>
      <c r="B160" s="5"/>
      <c r="C160" s="5" t="s">
        <v>157</v>
      </c>
      <c r="D160" s="5" t="s">
        <v>266</v>
      </c>
      <c r="E160" s="5" t="s">
        <v>291</v>
      </c>
      <c r="F160" s="5" t="s">
        <v>7</v>
      </c>
      <c r="G160" s="19">
        <v>1</v>
      </c>
      <c r="H160" s="38"/>
    </row>
    <row r="161" spans="1:8" ht="12.75">
      <c r="A161" s="7" t="s">
        <v>70</v>
      </c>
      <c r="B161" s="7"/>
      <c r="C161" s="7" t="s">
        <v>158</v>
      </c>
      <c r="D161" s="7" t="s">
        <v>267</v>
      </c>
      <c r="E161" s="7" t="s">
        <v>294</v>
      </c>
      <c r="G161" s="20">
        <v>1</v>
      </c>
      <c r="H161" s="39"/>
    </row>
    <row r="162" spans="1:8" ht="12.75">
      <c r="A162" s="7" t="s">
        <v>71</v>
      </c>
      <c r="B162" s="7"/>
      <c r="C162" s="7" t="s">
        <v>159</v>
      </c>
      <c r="D162" s="7" t="s">
        <v>268</v>
      </c>
      <c r="E162" s="7" t="s">
        <v>294</v>
      </c>
      <c r="G162" s="20">
        <v>6</v>
      </c>
      <c r="H162" s="39"/>
    </row>
    <row r="163" spans="1:8" ht="12.75">
      <c r="A163" s="7" t="s">
        <v>72</v>
      </c>
      <c r="B163" s="7"/>
      <c r="C163" s="7" t="s">
        <v>160</v>
      </c>
      <c r="D163" s="7" t="s">
        <v>269</v>
      </c>
      <c r="E163" s="7" t="s">
        <v>294</v>
      </c>
      <c r="G163" s="20">
        <v>1</v>
      </c>
      <c r="H163" s="39"/>
    </row>
    <row r="164" spans="1:8" ht="12.75">
      <c r="A164" s="7" t="s">
        <v>73</v>
      </c>
      <c r="B164" s="7"/>
      <c r="C164" s="7" t="s">
        <v>161</v>
      </c>
      <c r="D164" s="7" t="s">
        <v>270</v>
      </c>
      <c r="E164" s="7" t="s">
        <v>294</v>
      </c>
      <c r="G164" s="20">
        <v>15</v>
      </c>
      <c r="H164" s="39"/>
    </row>
    <row r="165" spans="1:8" ht="12.75">
      <c r="A165" s="7" t="s">
        <v>74</v>
      </c>
      <c r="B165" s="7"/>
      <c r="C165" s="7" t="s">
        <v>162</v>
      </c>
      <c r="D165" s="7" t="s">
        <v>271</v>
      </c>
      <c r="E165" s="7" t="s">
        <v>294</v>
      </c>
      <c r="G165" s="20">
        <v>4</v>
      </c>
      <c r="H165" s="39"/>
    </row>
    <row r="166" spans="1:8" ht="12.75">
      <c r="A166" s="7" t="s">
        <v>75</v>
      </c>
      <c r="B166" s="7"/>
      <c r="C166" s="7" t="s">
        <v>163</v>
      </c>
      <c r="D166" s="7" t="s">
        <v>273</v>
      </c>
      <c r="E166" s="7" t="s">
        <v>294</v>
      </c>
      <c r="F166" s="7" t="s">
        <v>406</v>
      </c>
      <c r="G166" s="20">
        <v>5</v>
      </c>
      <c r="H166" s="39"/>
    </row>
    <row r="167" spans="1:8" ht="12.75">
      <c r="A167" s="7" t="s">
        <v>76</v>
      </c>
      <c r="B167" s="7"/>
      <c r="C167" s="7" t="s">
        <v>164</v>
      </c>
      <c r="D167" s="7" t="s">
        <v>274</v>
      </c>
      <c r="E167" s="7" t="s">
        <v>294</v>
      </c>
      <c r="F167" s="7" t="s">
        <v>407</v>
      </c>
      <c r="G167" s="20">
        <v>39</v>
      </c>
      <c r="H167" s="39"/>
    </row>
    <row r="168" spans="1:8" ht="12.75">
      <c r="A168" s="7" t="s">
        <v>77</v>
      </c>
      <c r="B168" s="7"/>
      <c r="C168" s="7" t="s">
        <v>165</v>
      </c>
      <c r="D168" s="7" t="s">
        <v>275</v>
      </c>
      <c r="E168" s="7" t="s">
        <v>294</v>
      </c>
      <c r="F168" s="7" t="s">
        <v>407</v>
      </c>
      <c r="G168" s="20">
        <v>92</v>
      </c>
      <c r="H168" s="39"/>
    </row>
    <row r="169" spans="1:8" ht="12.75">
      <c r="A169" s="7" t="s">
        <v>78</v>
      </c>
      <c r="B169" s="7"/>
      <c r="C169" s="7" t="s">
        <v>166</v>
      </c>
      <c r="D169" s="7" t="s">
        <v>276</v>
      </c>
      <c r="E169" s="7" t="s">
        <v>291</v>
      </c>
      <c r="G169" s="20">
        <v>1</v>
      </c>
      <c r="H169" s="39"/>
    </row>
    <row r="170" spans="1:8" ht="12.75">
      <c r="A170" s="7" t="s">
        <v>79</v>
      </c>
      <c r="B170" s="7"/>
      <c r="C170" s="7" t="s">
        <v>167</v>
      </c>
      <c r="D170" s="7" t="s">
        <v>277</v>
      </c>
      <c r="E170" s="7" t="s">
        <v>289</v>
      </c>
      <c r="G170" s="20">
        <v>22</v>
      </c>
      <c r="H170" s="39"/>
    </row>
    <row r="171" spans="1:8" ht="12.75">
      <c r="A171" s="7" t="s">
        <v>80</v>
      </c>
      <c r="B171" s="7"/>
      <c r="C171" s="7" t="s">
        <v>168</v>
      </c>
      <c r="D171" s="7" t="s">
        <v>278</v>
      </c>
      <c r="E171" s="7" t="s">
        <v>299</v>
      </c>
      <c r="G171" s="20">
        <v>15.5</v>
      </c>
      <c r="H171" s="39"/>
    </row>
    <row r="172" spans="1:8" ht="12.75">
      <c r="A172" s="7" t="s">
        <v>81</v>
      </c>
      <c r="B172" s="7"/>
      <c r="C172" s="7" t="s">
        <v>169</v>
      </c>
      <c r="D172" s="7" t="s">
        <v>279</v>
      </c>
      <c r="E172" s="7" t="s">
        <v>294</v>
      </c>
      <c r="G172" s="20">
        <v>2</v>
      </c>
      <c r="H172" s="39"/>
    </row>
    <row r="173" spans="1:8" ht="12.75">
      <c r="A173" s="7" t="s">
        <v>82</v>
      </c>
      <c r="B173" s="7"/>
      <c r="C173" s="7" t="s">
        <v>170</v>
      </c>
      <c r="D173" s="7" t="s">
        <v>280</v>
      </c>
      <c r="E173" s="7" t="s">
        <v>290</v>
      </c>
      <c r="G173" s="20">
        <v>32.34</v>
      </c>
      <c r="H173" s="39" t="s">
        <v>317</v>
      </c>
    </row>
    <row r="174" spans="6:7" ht="12.75">
      <c r="F174" s="7" t="s">
        <v>408</v>
      </c>
      <c r="G174" s="20">
        <v>30.8</v>
      </c>
    </row>
    <row r="175" spans="1:7" ht="12.75">
      <c r="A175" s="7"/>
      <c r="B175" s="7"/>
      <c r="C175" s="7"/>
      <c r="D175" s="7"/>
      <c r="E175" s="7"/>
      <c r="F175" s="7" t="s">
        <v>409</v>
      </c>
      <c r="G175" s="20">
        <v>1.54</v>
      </c>
    </row>
    <row r="176" spans="1:8" ht="12.75">
      <c r="A176" s="5" t="s">
        <v>83</v>
      </c>
      <c r="B176" s="5"/>
      <c r="C176" s="5" t="s">
        <v>171</v>
      </c>
      <c r="D176" s="5" t="s">
        <v>281</v>
      </c>
      <c r="E176" s="5" t="s">
        <v>295</v>
      </c>
      <c r="G176" s="19">
        <v>659.27975</v>
      </c>
      <c r="H176" s="38" t="s">
        <v>317</v>
      </c>
    </row>
    <row r="178" ht="11.25" customHeight="1">
      <c r="A178" s="10" t="s">
        <v>85</v>
      </c>
    </row>
    <row r="179" spans="1:7" ht="12.75">
      <c r="A179" s="95"/>
      <c r="B179" s="84"/>
      <c r="C179" s="84"/>
      <c r="D179" s="84"/>
      <c r="E179" s="84"/>
      <c r="F179" s="84"/>
      <c r="G179" s="84"/>
    </row>
  </sheetData>
  <sheetProtection password="E84C" sheet="1" formatCells="0" formatColumns="0" formatRows="0" insertColumns="0" insertRows="0" insertHyperlinks="0" deleteColumns="0" deleteRows="0" sort="0" autoFilter="0" pivotTables="0"/>
  <mergeCells count="31">
    <mergeCell ref="D159:G159"/>
    <mergeCell ref="A179:G179"/>
    <mergeCell ref="D65:G65"/>
    <mergeCell ref="D84:G84"/>
    <mergeCell ref="D119:G119"/>
    <mergeCell ref="D136:G136"/>
    <mergeCell ref="D149:G149"/>
    <mergeCell ref="D156:G156"/>
    <mergeCell ref="D13:G13"/>
    <mergeCell ref="D15:G15"/>
    <mergeCell ref="D30:G30"/>
    <mergeCell ref="D35:G35"/>
    <mergeCell ref="D39:G39"/>
    <mergeCell ref="D61:G61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0">
      <selection activeCell="I14" sqref="I14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8"/>
      <c r="B1" s="55"/>
      <c r="C1" s="113" t="s">
        <v>425</v>
      </c>
      <c r="D1" s="114"/>
      <c r="E1" s="114"/>
      <c r="F1" s="114"/>
      <c r="G1" s="114"/>
      <c r="H1" s="114"/>
      <c r="I1" s="114"/>
    </row>
    <row r="2" spans="1:10" ht="12.75">
      <c r="A2" s="81" t="s">
        <v>1</v>
      </c>
      <c r="B2" s="82"/>
      <c r="C2" s="85" t="str">
        <f>'Stavební rozpočet'!D2</f>
        <v>DOZP - BOLETICE - I.ETAPA</v>
      </c>
      <c r="D2" s="111"/>
      <c r="E2" s="91" t="s">
        <v>306</v>
      </c>
      <c r="F2" s="91" t="str">
        <f>'Stavební rozpočet'!J2</f>
        <v>Statutární město Děčín</v>
      </c>
      <c r="G2" s="82"/>
      <c r="H2" s="91" t="s">
        <v>450</v>
      </c>
      <c r="I2" s="115" t="s">
        <v>454</v>
      </c>
      <c r="J2" s="1"/>
    </row>
    <row r="3" spans="1:10" ht="12.75">
      <c r="A3" s="83"/>
      <c r="B3" s="84"/>
      <c r="C3" s="86"/>
      <c r="D3" s="86"/>
      <c r="E3" s="84"/>
      <c r="F3" s="84"/>
      <c r="G3" s="84"/>
      <c r="H3" s="84"/>
      <c r="I3" s="93"/>
      <c r="J3" s="1"/>
    </row>
    <row r="4" spans="1:10" ht="12.75">
      <c r="A4" s="94" t="s">
        <v>2</v>
      </c>
      <c r="B4" s="84"/>
      <c r="C4" s="95" t="str">
        <f>'Stavební rozpočet'!D4</f>
        <v>Zahradní a stavební úpravy</v>
      </c>
      <c r="D4" s="84"/>
      <c r="E4" s="95" t="s">
        <v>307</v>
      </c>
      <c r="F4" s="95" t="str">
        <f>'Stavební rozpočet'!J4</f>
        <v>Ing. Petra Škvárová Sládková</v>
      </c>
      <c r="G4" s="84"/>
      <c r="H4" s="95" t="s">
        <v>450</v>
      </c>
      <c r="I4" s="116"/>
      <c r="J4" s="1"/>
    </row>
    <row r="5" spans="1:10" ht="12.75">
      <c r="A5" s="83"/>
      <c r="B5" s="84"/>
      <c r="C5" s="84"/>
      <c r="D5" s="84"/>
      <c r="E5" s="84"/>
      <c r="F5" s="84"/>
      <c r="G5" s="84"/>
      <c r="H5" s="84"/>
      <c r="I5" s="93"/>
      <c r="J5" s="1"/>
    </row>
    <row r="6" spans="1:10" ht="12.75">
      <c r="A6" s="94" t="s">
        <v>3</v>
      </c>
      <c r="B6" s="84"/>
      <c r="C6" s="95" t="str">
        <f>'Stavební rozpočet'!D6</f>
        <v>Boletice - okr. Děčín</v>
      </c>
      <c r="D6" s="84"/>
      <c r="E6" s="95" t="s">
        <v>308</v>
      </c>
      <c r="F6" s="95" t="str">
        <f>'Stavební rozpočet'!J6</f>
        <v>Statutární město Děčín</v>
      </c>
      <c r="G6" s="84"/>
      <c r="H6" s="95" t="s">
        <v>450</v>
      </c>
      <c r="I6" s="116" t="s">
        <v>454</v>
      </c>
      <c r="J6" s="1"/>
    </row>
    <row r="7" spans="1:10" ht="12.75">
      <c r="A7" s="83"/>
      <c r="B7" s="84"/>
      <c r="C7" s="84"/>
      <c r="D7" s="84"/>
      <c r="E7" s="84"/>
      <c r="F7" s="84"/>
      <c r="G7" s="84"/>
      <c r="H7" s="84"/>
      <c r="I7" s="93"/>
      <c r="J7" s="1"/>
    </row>
    <row r="8" spans="1:10" ht="12.75">
      <c r="A8" s="94" t="s">
        <v>283</v>
      </c>
      <c r="B8" s="84"/>
      <c r="C8" s="95" t="str">
        <f>'Stavební rozpočet'!G4</f>
        <v> </v>
      </c>
      <c r="D8" s="84"/>
      <c r="E8" s="95" t="s">
        <v>284</v>
      </c>
      <c r="F8" s="95" t="str">
        <f>'Stavební rozpočet'!G6</f>
        <v> </v>
      </c>
      <c r="G8" s="84"/>
      <c r="H8" s="96" t="s">
        <v>451</v>
      </c>
      <c r="I8" s="116" t="s">
        <v>84</v>
      </c>
      <c r="J8" s="1"/>
    </row>
    <row r="9" spans="1:10" ht="12.75">
      <c r="A9" s="83"/>
      <c r="B9" s="84"/>
      <c r="C9" s="84"/>
      <c r="D9" s="84"/>
      <c r="E9" s="84"/>
      <c r="F9" s="84"/>
      <c r="G9" s="84"/>
      <c r="H9" s="84"/>
      <c r="I9" s="93"/>
      <c r="J9" s="1"/>
    </row>
    <row r="10" spans="1:10" ht="12.75">
      <c r="A10" s="94" t="s">
        <v>4</v>
      </c>
      <c r="B10" s="84"/>
      <c r="C10" s="95">
        <f>'Stavební rozpočet'!D8</f>
        <v>8222931</v>
      </c>
      <c r="D10" s="84"/>
      <c r="E10" s="95" t="s">
        <v>309</v>
      </c>
      <c r="F10" s="95" t="str">
        <f>'Stavební rozpočet'!J8</f>
        <v>Ing. Petra Škvárová Sládková</v>
      </c>
      <c r="G10" s="84"/>
      <c r="H10" s="96" t="s">
        <v>452</v>
      </c>
      <c r="I10" s="119" t="str">
        <f>'Stavební rozpočet'!G8</f>
        <v>12.6.2020</v>
      </c>
      <c r="J10" s="1"/>
    </row>
    <row r="11" spans="1:10" ht="12.75">
      <c r="A11" s="117"/>
      <c r="B11" s="118"/>
      <c r="C11" s="118"/>
      <c r="D11" s="118"/>
      <c r="E11" s="118"/>
      <c r="F11" s="118"/>
      <c r="G11" s="118"/>
      <c r="H11" s="118"/>
      <c r="I11" s="120"/>
      <c r="J11" s="1"/>
    </row>
    <row r="12" spans="1:9" ht="23.25" customHeight="1">
      <c r="A12" s="121" t="s">
        <v>411</v>
      </c>
      <c r="B12" s="122"/>
      <c r="C12" s="122"/>
      <c r="D12" s="122"/>
      <c r="E12" s="122"/>
      <c r="F12" s="122"/>
      <c r="G12" s="122"/>
      <c r="H12" s="122"/>
      <c r="I12" s="122"/>
    </row>
    <row r="13" spans="1:10" ht="26.25" customHeight="1">
      <c r="A13" s="57" t="s">
        <v>412</v>
      </c>
      <c r="B13" s="123" t="s">
        <v>423</v>
      </c>
      <c r="C13" s="124"/>
      <c r="D13" s="57" t="s">
        <v>426</v>
      </c>
      <c r="E13" s="123" t="s">
        <v>435</v>
      </c>
      <c r="F13" s="124"/>
      <c r="G13" s="57" t="s">
        <v>436</v>
      </c>
      <c r="H13" s="123" t="s">
        <v>453</v>
      </c>
      <c r="I13" s="124"/>
      <c r="J13" s="1"/>
    </row>
    <row r="14" spans="1:10" ht="15" customHeight="1">
      <c r="A14" s="58" t="s">
        <v>413</v>
      </c>
      <c r="B14" s="62" t="s">
        <v>424</v>
      </c>
      <c r="C14" s="64">
        <f>SUM('Stavební rozpočet'!R12:R116)</f>
        <v>0</v>
      </c>
      <c r="D14" s="125" t="s">
        <v>427</v>
      </c>
      <c r="E14" s="126"/>
      <c r="F14" s="64">
        <f>VORN!I15</f>
        <v>0</v>
      </c>
      <c r="G14" s="125" t="s">
        <v>437</v>
      </c>
      <c r="H14" s="126"/>
      <c r="I14" s="64">
        <f>VORN!I21</f>
        <v>0</v>
      </c>
      <c r="J14" s="1"/>
    </row>
    <row r="15" spans="1:10" ht="15" customHeight="1">
      <c r="A15" s="59"/>
      <c r="B15" s="62" t="s">
        <v>310</v>
      </c>
      <c r="C15" s="64">
        <f>SUM('Stavební rozpočet'!S12:S116)</f>
        <v>0</v>
      </c>
      <c r="D15" s="125" t="s">
        <v>428</v>
      </c>
      <c r="E15" s="126"/>
      <c r="F15" s="64">
        <f>VORN!I16</f>
        <v>0</v>
      </c>
      <c r="G15" s="125" t="s">
        <v>438</v>
      </c>
      <c r="H15" s="126"/>
      <c r="I15" s="64">
        <f>VORN!I22</f>
        <v>0</v>
      </c>
      <c r="J15" s="1"/>
    </row>
    <row r="16" spans="1:10" ht="15" customHeight="1">
      <c r="A16" s="58" t="s">
        <v>414</v>
      </c>
      <c r="B16" s="62" t="s">
        <v>424</v>
      </c>
      <c r="C16" s="64">
        <f>SUM('Stavební rozpočet'!T12:T116)</f>
        <v>0</v>
      </c>
      <c r="D16" s="125" t="s">
        <v>429</v>
      </c>
      <c r="E16" s="126"/>
      <c r="F16" s="64">
        <f>VORN!I17</f>
        <v>0</v>
      </c>
      <c r="G16" s="125" t="s">
        <v>439</v>
      </c>
      <c r="H16" s="126"/>
      <c r="I16" s="64">
        <f>VORN!I23</f>
        <v>0</v>
      </c>
      <c r="J16" s="1"/>
    </row>
    <row r="17" spans="1:10" ht="15" customHeight="1">
      <c r="A17" s="59"/>
      <c r="B17" s="62" t="s">
        <v>310</v>
      </c>
      <c r="C17" s="64">
        <f>SUM('Stavební rozpočet'!U12:U116)</f>
        <v>0</v>
      </c>
      <c r="D17" s="125"/>
      <c r="E17" s="126"/>
      <c r="F17" s="65"/>
      <c r="G17" s="125" t="s">
        <v>440</v>
      </c>
      <c r="H17" s="126"/>
      <c r="I17" s="64">
        <f>VORN!I24</f>
        <v>0</v>
      </c>
      <c r="J17" s="1"/>
    </row>
    <row r="18" spans="1:10" ht="15" customHeight="1">
      <c r="A18" s="58" t="s">
        <v>415</v>
      </c>
      <c r="B18" s="62" t="s">
        <v>424</v>
      </c>
      <c r="C18" s="64">
        <f>SUM('Stavební rozpočet'!V12:V116)</f>
        <v>0</v>
      </c>
      <c r="D18" s="125"/>
      <c r="E18" s="126"/>
      <c r="F18" s="65"/>
      <c r="G18" s="125" t="s">
        <v>441</v>
      </c>
      <c r="H18" s="126"/>
      <c r="I18" s="64">
        <f>VORN!I25</f>
        <v>0</v>
      </c>
      <c r="J18" s="1"/>
    </row>
    <row r="19" spans="1:10" ht="15" customHeight="1">
      <c r="A19" s="59"/>
      <c r="B19" s="62" t="s">
        <v>310</v>
      </c>
      <c r="C19" s="64">
        <f>SUM('Stavební rozpočet'!W12:W116)</f>
        <v>0</v>
      </c>
      <c r="D19" s="125"/>
      <c r="E19" s="126"/>
      <c r="F19" s="65"/>
      <c r="G19" s="125" t="s">
        <v>442</v>
      </c>
      <c r="H19" s="126"/>
      <c r="I19" s="64">
        <f>VORN!I26</f>
        <v>0</v>
      </c>
      <c r="J19" s="1"/>
    </row>
    <row r="20" spans="1:10" ht="15" customHeight="1">
      <c r="A20" s="127" t="s">
        <v>272</v>
      </c>
      <c r="B20" s="128"/>
      <c r="C20" s="64">
        <f>SUM('Stavební rozpočet'!X12:X116)</f>
        <v>0</v>
      </c>
      <c r="D20" s="125"/>
      <c r="E20" s="126"/>
      <c r="F20" s="65"/>
      <c r="G20" s="125"/>
      <c r="H20" s="126"/>
      <c r="I20" s="65"/>
      <c r="J20" s="1"/>
    </row>
    <row r="21" spans="1:10" ht="15" customHeight="1">
      <c r="A21" s="127" t="s">
        <v>416</v>
      </c>
      <c r="B21" s="128"/>
      <c r="C21" s="64">
        <f>SUM('Stavební rozpočet'!P12:P116)</f>
        <v>0</v>
      </c>
      <c r="D21" s="125"/>
      <c r="E21" s="126"/>
      <c r="F21" s="65"/>
      <c r="G21" s="125"/>
      <c r="H21" s="126"/>
      <c r="I21" s="65"/>
      <c r="J21" s="1"/>
    </row>
    <row r="22" spans="1:10" ht="16.5" customHeight="1">
      <c r="A22" s="127" t="s">
        <v>417</v>
      </c>
      <c r="B22" s="128"/>
      <c r="C22" s="64">
        <f>SUM(C14:C21)</f>
        <v>0</v>
      </c>
      <c r="D22" s="127" t="s">
        <v>430</v>
      </c>
      <c r="E22" s="128"/>
      <c r="F22" s="64">
        <f>SUM(F14:F21)</f>
        <v>0</v>
      </c>
      <c r="G22" s="127" t="s">
        <v>443</v>
      </c>
      <c r="H22" s="128"/>
      <c r="I22" s="64">
        <f>SUM(I14:I21)</f>
        <v>0</v>
      </c>
      <c r="J22" s="1"/>
    </row>
    <row r="23" spans="1:10" ht="15" customHeight="1">
      <c r="A23" s="9"/>
      <c r="B23" s="9"/>
      <c r="C23" s="34"/>
      <c r="D23" s="127" t="s">
        <v>431</v>
      </c>
      <c r="E23" s="128"/>
      <c r="F23" s="66">
        <v>0</v>
      </c>
      <c r="G23" s="127" t="s">
        <v>444</v>
      </c>
      <c r="H23" s="128"/>
      <c r="I23" s="64">
        <v>0</v>
      </c>
      <c r="J23" s="1"/>
    </row>
    <row r="24" spans="4:10" ht="15" customHeight="1">
      <c r="D24" s="9"/>
      <c r="E24" s="9"/>
      <c r="F24" s="67"/>
      <c r="G24" s="127" t="s">
        <v>445</v>
      </c>
      <c r="H24" s="128"/>
      <c r="I24" s="64">
        <f>vorn_sum</f>
        <v>0</v>
      </c>
      <c r="J24" s="1"/>
    </row>
    <row r="25" spans="6:10" ht="15" customHeight="1">
      <c r="F25" s="35"/>
      <c r="G25" s="127" t="s">
        <v>446</v>
      </c>
      <c r="H25" s="128"/>
      <c r="I25" s="64">
        <v>0</v>
      </c>
      <c r="J25" s="1"/>
    </row>
    <row r="26" spans="1:9" ht="12.75">
      <c r="A26" s="55"/>
      <c r="B26" s="55"/>
      <c r="C26" s="55"/>
      <c r="G26" s="9"/>
      <c r="H26" s="9"/>
      <c r="I26" s="9"/>
    </row>
    <row r="27" spans="1:9" ht="15" customHeight="1">
      <c r="A27" s="129" t="s">
        <v>418</v>
      </c>
      <c r="B27" s="130"/>
      <c r="C27" s="68">
        <f>SUM('Stavební rozpočet'!Z12:Z116)</f>
        <v>0</v>
      </c>
      <c r="D27" s="56"/>
      <c r="E27" s="55"/>
      <c r="F27" s="55"/>
      <c r="G27" s="55"/>
      <c r="H27" s="55"/>
      <c r="I27" s="55"/>
    </row>
    <row r="28" spans="1:10" ht="15" customHeight="1">
      <c r="A28" s="129" t="s">
        <v>419</v>
      </c>
      <c r="B28" s="130"/>
      <c r="C28" s="68">
        <f>SUM('Stavební rozpočet'!AA12:AA116)</f>
        <v>0</v>
      </c>
      <c r="D28" s="129" t="s">
        <v>432</v>
      </c>
      <c r="E28" s="130"/>
      <c r="F28" s="68">
        <f>ROUND(C28*(15/100),2)</f>
        <v>0</v>
      </c>
      <c r="G28" s="129" t="s">
        <v>447</v>
      </c>
      <c r="H28" s="130"/>
      <c r="I28" s="68">
        <f>SUM(C27:C29)</f>
        <v>0</v>
      </c>
      <c r="J28" s="1"/>
    </row>
    <row r="29" spans="1:10" ht="15" customHeight="1">
      <c r="A29" s="129" t="s">
        <v>420</v>
      </c>
      <c r="B29" s="130"/>
      <c r="C29" s="68">
        <f>SUM('Stavební rozpočet'!AB12:AB116)+(F22+I22+F23+I23+I24+I25)</f>
        <v>0</v>
      </c>
      <c r="D29" s="129" t="s">
        <v>433</v>
      </c>
      <c r="E29" s="130"/>
      <c r="F29" s="68">
        <f>ROUND(C29*(21/100),2)</f>
        <v>0</v>
      </c>
      <c r="G29" s="129" t="s">
        <v>448</v>
      </c>
      <c r="H29" s="130"/>
      <c r="I29" s="68">
        <f>SUM(F28:F29)+I28</f>
        <v>0</v>
      </c>
      <c r="J29" s="1"/>
    </row>
    <row r="30" spans="1:9" ht="12.75">
      <c r="A30" s="60"/>
      <c r="B30" s="60"/>
      <c r="C30" s="60"/>
      <c r="D30" s="60"/>
      <c r="E30" s="60"/>
      <c r="F30" s="60"/>
      <c r="G30" s="60"/>
      <c r="H30" s="60"/>
      <c r="I30" s="60"/>
    </row>
    <row r="31" spans="1:10" ht="14.25" customHeight="1">
      <c r="A31" s="131" t="s">
        <v>421</v>
      </c>
      <c r="B31" s="132"/>
      <c r="C31" s="133"/>
      <c r="D31" s="131" t="s">
        <v>434</v>
      </c>
      <c r="E31" s="132"/>
      <c r="F31" s="133"/>
      <c r="G31" s="131" t="s">
        <v>449</v>
      </c>
      <c r="H31" s="132"/>
      <c r="I31" s="133"/>
      <c r="J31" s="41"/>
    </row>
    <row r="32" spans="1:10" ht="14.25" customHeight="1">
      <c r="A32" s="134"/>
      <c r="B32" s="135"/>
      <c r="C32" s="136"/>
      <c r="D32" s="134"/>
      <c r="E32" s="135"/>
      <c r="F32" s="136"/>
      <c r="G32" s="134"/>
      <c r="H32" s="135"/>
      <c r="I32" s="136"/>
      <c r="J32" s="41"/>
    </row>
    <row r="33" spans="1:10" ht="14.25" customHeight="1">
      <c r="A33" s="134"/>
      <c r="B33" s="135"/>
      <c r="C33" s="136"/>
      <c r="D33" s="134"/>
      <c r="E33" s="135"/>
      <c r="F33" s="136"/>
      <c r="G33" s="134"/>
      <c r="H33" s="135"/>
      <c r="I33" s="136"/>
      <c r="J33" s="41"/>
    </row>
    <row r="34" spans="1:10" ht="14.25" customHeight="1">
      <c r="A34" s="134"/>
      <c r="B34" s="135"/>
      <c r="C34" s="136"/>
      <c r="D34" s="134"/>
      <c r="E34" s="135"/>
      <c r="F34" s="136"/>
      <c r="G34" s="134"/>
      <c r="H34" s="135"/>
      <c r="I34" s="136"/>
      <c r="J34" s="41"/>
    </row>
    <row r="35" spans="1:10" ht="14.25" customHeight="1">
      <c r="A35" s="137" t="s">
        <v>422</v>
      </c>
      <c r="B35" s="138"/>
      <c r="C35" s="139"/>
      <c r="D35" s="137" t="s">
        <v>422</v>
      </c>
      <c r="E35" s="138"/>
      <c r="F35" s="139"/>
      <c r="G35" s="137" t="s">
        <v>422</v>
      </c>
      <c r="H35" s="138"/>
      <c r="I35" s="139"/>
      <c r="J35" s="41"/>
    </row>
    <row r="36" spans="1:9" ht="11.25" customHeight="1">
      <c r="A36" s="61" t="s">
        <v>85</v>
      </c>
      <c r="B36" s="63"/>
      <c r="C36" s="63"/>
      <c r="D36" s="63"/>
      <c r="E36" s="63"/>
      <c r="F36" s="63"/>
      <c r="G36" s="63"/>
      <c r="H36" s="63"/>
      <c r="I36" s="63"/>
    </row>
    <row r="37" spans="1:9" ht="12.75">
      <c r="A37" s="95"/>
      <c r="B37" s="84"/>
      <c r="C37" s="84"/>
      <c r="D37" s="84"/>
      <c r="E37" s="84"/>
      <c r="F37" s="84"/>
      <c r="G37" s="84"/>
      <c r="H37" s="84"/>
      <c r="I37" s="84"/>
    </row>
  </sheetData>
  <sheetProtection sheet="1" objects="1" scenarios="1"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8"/>
      <c r="B1" s="55"/>
      <c r="C1" s="113" t="s">
        <v>463</v>
      </c>
      <c r="D1" s="114"/>
      <c r="E1" s="114"/>
      <c r="F1" s="114"/>
      <c r="G1" s="114"/>
      <c r="H1" s="114"/>
      <c r="I1" s="114"/>
    </row>
    <row r="2" spans="1:10" ht="12.75">
      <c r="A2" s="81" t="s">
        <v>1</v>
      </c>
      <c r="B2" s="82"/>
      <c r="C2" s="85" t="str">
        <f>'Stavební rozpočet'!D2</f>
        <v>DOZP - BOLETICE - I.ETAPA</v>
      </c>
      <c r="D2" s="111"/>
      <c r="E2" s="91" t="s">
        <v>306</v>
      </c>
      <c r="F2" s="91" t="str">
        <f>'Stavební rozpočet'!J2</f>
        <v>Statutární město Děčín</v>
      </c>
      <c r="G2" s="82"/>
      <c r="H2" s="91" t="s">
        <v>450</v>
      </c>
      <c r="I2" s="115" t="s">
        <v>454</v>
      </c>
      <c r="J2" s="1"/>
    </row>
    <row r="3" spans="1:10" ht="12.75">
      <c r="A3" s="83"/>
      <c r="B3" s="84"/>
      <c r="C3" s="86"/>
      <c r="D3" s="86"/>
      <c r="E3" s="84"/>
      <c r="F3" s="84"/>
      <c r="G3" s="84"/>
      <c r="H3" s="84"/>
      <c r="I3" s="93"/>
      <c r="J3" s="1"/>
    </row>
    <row r="4" spans="1:10" ht="12.75">
      <c r="A4" s="94" t="s">
        <v>2</v>
      </c>
      <c r="B4" s="84"/>
      <c r="C4" s="95" t="str">
        <f>'Stavební rozpočet'!D4</f>
        <v>Zahradní a stavební úpravy</v>
      </c>
      <c r="D4" s="84"/>
      <c r="E4" s="95" t="s">
        <v>307</v>
      </c>
      <c r="F4" s="95" t="str">
        <f>'Stavební rozpočet'!J4</f>
        <v>Ing. Petra Škvárová Sládková</v>
      </c>
      <c r="G4" s="84"/>
      <c r="H4" s="95" t="s">
        <v>450</v>
      </c>
      <c r="I4" s="116"/>
      <c r="J4" s="1"/>
    </row>
    <row r="5" spans="1:10" ht="12.75">
      <c r="A5" s="83"/>
      <c r="B5" s="84"/>
      <c r="C5" s="84"/>
      <c r="D5" s="84"/>
      <c r="E5" s="84"/>
      <c r="F5" s="84"/>
      <c r="G5" s="84"/>
      <c r="H5" s="84"/>
      <c r="I5" s="93"/>
      <c r="J5" s="1"/>
    </row>
    <row r="6" spans="1:10" ht="12.75">
      <c r="A6" s="94" t="s">
        <v>3</v>
      </c>
      <c r="B6" s="84"/>
      <c r="C6" s="95" t="str">
        <f>'Stavební rozpočet'!D6</f>
        <v>Boletice - okr. Děčín</v>
      </c>
      <c r="D6" s="84"/>
      <c r="E6" s="95" t="s">
        <v>308</v>
      </c>
      <c r="F6" s="95" t="str">
        <f>'Stavební rozpočet'!J6</f>
        <v>Statutární město Děčín</v>
      </c>
      <c r="G6" s="84"/>
      <c r="H6" s="95" t="s">
        <v>450</v>
      </c>
      <c r="I6" s="116" t="s">
        <v>454</v>
      </c>
      <c r="J6" s="1"/>
    </row>
    <row r="7" spans="1:10" ht="12.75">
      <c r="A7" s="83"/>
      <c r="B7" s="84"/>
      <c r="C7" s="84"/>
      <c r="D7" s="84"/>
      <c r="E7" s="84"/>
      <c r="F7" s="84"/>
      <c r="G7" s="84"/>
      <c r="H7" s="84"/>
      <c r="I7" s="93"/>
      <c r="J7" s="1"/>
    </row>
    <row r="8" spans="1:10" ht="12.75">
      <c r="A8" s="94" t="s">
        <v>283</v>
      </c>
      <c r="B8" s="84"/>
      <c r="C8" s="95" t="str">
        <f>'Stavební rozpočet'!G4</f>
        <v> </v>
      </c>
      <c r="D8" s="84"/>
      <c r="E8" s="95" t="s">
        <v>284</v>
      </c>
      <c r="F8" s="95" t="str">
        <f>'Stavební rozpočet'!G6</f>
        <v> </v>
      </c>
      <c r="G8" s="84"/>
      <c r="H8" s="96" t="s">
        <v>451</v>
      </c>
      <c r="I8" s="116" t="s">
        <v>84</v>
      </c>
      <c r="J8" s="1"/>
    </row>
    <row r="9" spans="1:10" ht="12.75">
      <c r="A9" s="83"/>
      <c r="B9" s="84"/>
      <c r="C9" s="84"/>
      <c r="D9" s="84"/>
      <c r="E9" s="84"/>
      <c r="F9" s="84"/>
      <c r="G9" s="84"/>
      <c r="H9" s="84"/>
      <c r="I9" s="93"/>
      <c r="J9" s="1"/>
    </row>
    <row r="10" spans="1:10" ht="12.75">
      <c r="A10" s="94" t="s">
        <v>4</v>
      </c>
      <c r="B10" s="84"/>
      <c r="C10" s="95">
        <f>'Stavební rozpočet'!D8</f>
        <v>8222931</v>
      </c>
      <c r="D10" s="84"/>
      <c r="E10" s="95" t="s">
        <v>309</v>
      </c>
      <c r="F10" s="95" t="str">
        <f>'Stavební rozpočet'!J8</f>
        <v>Ing. Petra Škvárová Sládková</v>
      </c>
      <c r="G10" s="84"/>
      <c r="H10" s="96" t="s">
        <v>452</v>
      </c>
      <c r="I10" s="119" t="str">
        <f>'Stavební rozpočet'!G8</f>
        <v>12.6.2020</v>
      </c>
      <c r="J10" s="1"/>
    </row>
    <row r="11" spans="1:10" ht="12.75">
      <c r="A11" s="117"/>
      <c r="B11" s="118"/>
      <c r="C11" s="118"/>
      <c r="D11" s="118"/>
      <c r="E11" s="118"/>
      <c r="F11" s="118"/>
      <c r="G11" s="118"/>
      <c r="H11" s="118"/>
      <c r="I11" s="120"/>
      <c r="J11" s="1"/>
    </row>
    <row r="12" spans="1:9" ht="12.75">
      <c r="A12" s="9"/>
      <c r="B12" s="9"/>
      <c r="C12" s="9"/>
      <c r="D12" s="9"/>
      <c r="E12" s="9"/>
      <c r="F12" s="9"/>
      <c r="G12" s="9"/>
      <c r="H12" s="9"/>
      <c r="I12" s="9"/>
    </row>
    <row r="13" spans="1:9" ht="15" customHeight="1">
      <c r="A13" s="140" t="s">
        <v>455</v>
      </c>
      <c r="B13" s="141"/>
      <c r="C13" s="141"/>
      <c r="D13" s="141"/>
      <c r="E13" s="141"/>
      <c r="F13" s="11"/>
      <c r="G13" s="11"/>
      <c r="H13" s="11"/>
      <c r="I13" s="11"/>
    </row>
    <row r="14" spans="1:10" ht="12.75">
      <c r="A14" s="142" t="s">
        <v>456</v>
      </c>
      <c r="B14" s="143"/>
      <c r="C14" s="143"/>
      <c r="D14" s="143"/>
      <c r="E14" s="144"/>
      <c r="F14" s="70" t="s">
        <v>297</v>
      </c>
      <c r="G14" s="70" t="s">
        <v>298</v>
      </c>
      <c r="H14" s="70" t="s">
        <v>464</v>
      </c>
      <c r="I14" s="70" t="s">
        <v>297</v>
      </c>
      <c r="J14" s="41"/>
    </row>
    <row r="15" spans="1:10" ht="12.75">
      <c r="A15" s="145" t="s">
        <v>427</v>
      </c>
      <c r="B15" s="146"/>
      <c r="C15" s="146"/>
      <c r="D15" s="146"/>
      <c r="E15" s="147"/>
      <c r="F15" s="71">
        <v>0</v>
      </c>
      <c r="G15" s="74"/>
      <c r="H15" s="74"/>
      <c r="I15" s="71">
        <f>F15</f>
        <v>0</v>
      </c>
      <c r="J15" s="1"/>
    </row>
    <row r="16" spans="1:10" ht="12.75">
      <c r="A16" s="145" t="s">
        <v>428</v>
      </c>
      <c r="B16" s="146"/>
      <c r="C16" s="146"/>
      <c r="D16" s="146"/>
      <c r="E16" s="147"/>
      <c r="F16" s="71">
        <v>0</v>
      </c>
      <c r="G16" s="74"/>
      <c r="H16" s="74"/>
      <c r="I16" s="71">
        <f>F16</f>
        <v>0</v>
      </c>
      <c r="J16" s="1"/>
    </row>
    <row r="17" spans="1:10" ht="12.75">
      <c r="A17" s="148" t="s">
        <v>429</v>
      </c>
      <c r="B17" s="149"/>
      <c r="C17" s="149"/>
      <c r="D17" s="149"/>
      <c r="E17" s="150"/>
      <c r="F17" s="72">
        <v>0</v>
      </c>
      <c r="G17" s="75"/>
      <c r="H17" s="75"/>
      <c r="I17" s="72">
        <f>F17</f>
        <v>0</v>
      </c>
      <c r="J17" s="1"/>
    </row>
    <row r="18" spans="1:10" ht="12.75">
      <c r="A18" s="151" t="s">
        <v>457</v>
      </c>
      <c r="B18" s="152"/>
      <c r="C18" s="152"/>
      <c r="D18" s="152"/>
      <c r="E18" s="153"/>
      <c r="F18" s="73"/>
      <c r="G18" s="76"/>
      <c r="H18" s="76"/>
      <c r="I18" s="77">
        <f>SUM(I15:I17)</f>
        <v>0</v>
      </c>
      <c r="J18" s="41"/>
    </row>
    <row r="19" spans="1:9" ht="12.75">
      <c r="A19" s="69"/>
      <c r="B19" s="69"/>
      <c r="C19" s="69"/>
      <c r="D19" s="69"/>
      <c r="E19" s="69"/>
      <c r="F19" s="69"/>
      <c r="G19" s="69"/>
      <c r="H19" s="69"/>
      <c r="I19" s="69"/>
    </row>
    <row r="20" spans="1:10" ht="12.75">
      <c r="A20" s="142" t="s">
        <v>453</v>
      </c>
      <c r="B20" s="143"/>
      <c r="C20" s="143"/>
      <c r="D20" s="143"/>
      <c r="E20" s="144"/>
      <c r="F20" s="70" t="s">
        <v>297</v>
      </c>
      <c r="G20" s="70" t="s">
        <v>298</v>
      </c>
      <c r="H20" s="70" t="s">
        <v>464</v>
      </c>
      <c r="I20" s="70" t="s">
        <v>297</v>
      </c>
      <c r="J20" s="41"/>
    </row>
    <row r="21" spans="1:10" ht="12.75">
      <c r="A21" s="145" t="s">
        <v>437</v>
      </c>
      <c r="B21" s="146"/>
      <c r="C21" s="146"/>
      <c r="D21" s="146"/>
      <c r="E21" s="147"/>
      <c r="F21" s="74"/>
      <c r="G21" s="71">
        <v>2</v>
      </c>
      <c r="H21" s="71">
        <f>'Krycí list rozpočtu'!C22</f>
        <v>0</v>
      </c>
      <c r="I21" s="71">
        <f>(G21/100)*H21</f>
        <v>0</v>
      </c>
      <c r="J21" s="1"/>
    </row>
    <row r="22" spans="1:10" ht="12.75">
      <c r="A22" s="145" t="s">
        <v>438</v>
      </c>
      <c r="B22" s="146"/>
      <c r="C22" s="146"/>
      <c r="D22" s="146"/>
      <c r="E22" s="147"/>
      <c r="F22" s="71">
        <v>0</v>
      </c>
      <c r="G22" s="74"/>
      <c r="H22" s="74"/>
      <c r="I22" s="71">
        <f>F22</f>
        <v>0</v>
      </c>
      <c r="J22" s="1"/>
    </row>
    <row r="23" spans="1:10" ht="12.75">
      <c r="A23" s="145" t="s">
        <v>439</v>
      </c>
      <c r="B23" s="146"/>
      <c r="C23" s="146"/>
      <c r="D23" s="146"/>
      <c r="E23" s="147"/>
      <c r="F23" s="71">
        <v>0</v>
      </c>
      <c r="G23" s="74"/>
      <c r="H23" s="74"/>
      <c r="I23" s="71">
        <f>F23</f>
        <v>0</v>
      </c>
      <c r="J23" s="1"/>
    </row>
    <row r="24" spans="1:10" ht="12.75">
      <c r="A24" s="145" t="s">
        <v>440</v>
      </c>
      <c r="B24" s="146"/>
      <c r="C24" s="146"/>
      <c r="D24" s="146"/>
      <c r="E24" s="147"/>
      <c r="F24" s="71">
        <v>0</v>
      </c>
      <c r="G24" s="74"/>
      <c r="H24" s="74"/>
      <c r="I24" s="71">
        <f>F24</f>
        <v>0</v>
      </c>
      <c r="J24" s="1"/>
    </row>
    <row r="25" spans="1:10" ht="12.75">
      <c r="A25" s="145" t="s">
        <v>441</v>
      </c>
      <c r="B25" s="146"/>
      <c r="C25" s="146"/>
      <c r="D25" s="146"/>
      <c r="E25" s="147"/>
      <c r="F25" s="71">
        <v>0</v>
      </c>
      <c r="G25" s="74"/>
      <c r="H25" s="74"/>
      <c r="I25" s="71">
        <f>F25</f>
        <v>0</v>
      </c>
      <c r="J25" s="1"/>
    </row>
    <row r="26" spans="1:10" ht="12.75">
      <c r="A26" s="148" t="s">
        <v>442</v>
      </c>
      <c r="B26" s="149"/>
      <c r="C26" s="149"/>
      <c r="D26" s="149"/>
      <c r="E26" s="150"/>
      <c r="F26" s="72">
        <v>0</v>
      </c>
      <c r="G26" s="75"/>
      <c r="H26" s="75"/>
      <c r="I26" s="72">
        <f>F26</f>
        <v>0</v>
      </c>
      <c r="J26" s="1"/>
    </row>
    <row r="27" spans="1:10" ht="12.75">
      <c r="A27" s="151" t="s">
        <v>458</v>
      </c>
      <c r="B27" s="152"/>
      <c r="C27" s="152"/>
      <c r="D27" s="152"/>
      <c r="E27" s="153"/>
      <c r="F27" s="73"/>
      <c r="G27" s="76"/>
      <c r="H27" s="76"/>
      <c r="I27" s="77">
        <f>SUM(I21:I26)</f>
        <v>0</v>
      </c>
      <c r="J27" s="41"/>
    </row>
    <row r="28" spans="1:9" ht="12.75">
      <c r="A28" s="69"/>
      <c r="B28" s="69"/>
      <c r="C28" s="69"/>
      <c r="D28" s="69"/>
      <c r="E28" s="69"/>
      <c r="F28" s="69"/>
      <c r="G28" s="69"/>
      <c r="H28" s="69"/>
      <c r="I28" s="69"/>
    </row>
    <row r="29" spans="1:10" ht="15" customHeight="1">
      <c r="A29" s="154" t="s">
        <v>459</v>
      </c>
      <c r="B29" s="155"/>
      <c r="C29" s="155"/>
      <c r="D29" s="155"/>
      <c r="E29" s="156"/>
      <c r="F29" s="157">
        <f>I18+I27</f>
        <v>0</v>
      </c>
      <c r="G29" s="158"/>
      <c r="H29" s="158"/>
      <c r="I29" s="159"/>
      <c r="J29" s="41"/>
    </row>
    <row r="30" spans="1:9" ht="12.75">
      <c r="A30" s="63"/>
      <c r="B30" s="63"/>
      <c r="C30" s="63"/>
      <c r="D30" s="63"/>
      <c r="E30" s="63"/>
      <c r="F30" s="63"/>
      <c r="G30" s="63"/>
      <c r="H30" s="63"/>
      <c r="I30" s="63"/>
    </row>
    <row r="33" spans="1:9" ht="15" customHeight="1">
      <c r="A33" s="140" t="s">
        <v>460</v>
      </c>
      <c r="B33" s="141"/>
      <c r="C33" s="141"/>
      <c r="D33" s="141"/>
      <c r="E33" s="141"/>
      <c r="F33" s="11"/>
      <c r="G33" s="11"/>
      <c r="H33" s="11"/>
      <c r="I33" s="11"/>
    </row>
    <row r="34" spans="1:10" ht="12.75">
      <c r="A34" s="142" t="s">
        <v>461</v>
      </c>
      <c r="B34" s="143"/>
      <c r="C34" s="143"/>
      <c r="D34" s="143"/>
      <c r="E34" s="144"/>
      <c r="F34" s="70" t="s">
        <v>297</v>
      </c>
      <c r="G34" s="70" t="s">
        <v>298</v>
      </c>
      <c r="H34" s="70" t="s">
        <v>464</v>
      </c>
      <c r="I34" s="70" t="s">
        <v>297</v>
      </c>
      <c r="J34" s="41"/>
    </row>
    <row r="35" spans="1:10" ht="12.75">
      <c r="A35" s="148"/>
      <c r="B35" s="149"/>
      <c r="C35" s="149"/>
      <c r="D35" s="149"/>
      <c r="E35" s="150"/>
      <c r="F35" s="72">
        <v>0</v>
      </c>
      <c r="G35" s="75"/>
      <c r="H35" s="75"/>
      <c r="I35" s="72">
        <f>F35</f>
        <v>0</v>
      </c>
      <c r="J35" s="1"/>
    </row>
    <row r="36" spans="1:10" ht="12.75">
      <c r="A36" s="151" t="s">
        <v>462</v>
      </c>
      <c r="B36" s="152"/>
      <c r="C36" s="152"/>
      <c r="D36" s="152"/>
      <c r="E36" s="153"/>
      <c r="F36" s="73"/>
      <c r="G36" s="76"/>
      <c r="H36" s="76"/>
      <c r="I36" s="77">
        <f>SUM(I35:I35)</f>
        <v>0</v>
      </c>
      <c r="J36" s="41"/>
    </row>
    <row r="37" spans="1:9" ht="12.75">
      <c r="A37" s="63"/>
      <c r="B37" s="63"/>
      <c r="C37" s="63"/>
      <c r="D37" s="63"/>
      <c r="E37" s="63"/>
      <c r="F37" s="63"/>
      <c r="G37" s="63"/>
      <c r="H37" s="63"/>
      <c r="I37" s="63"/>
    </row>
  </sheetData>
  <sheetProtection sheet="1" objects="1" scenarios="1"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 Bartak</cp:lastModifiedBy>
  <dcterms:modified xsi:type="dcterms:W3CDTF">2020-06-15T12:11:33Z</dcterms:modified>
  <cp:category/>
  <cp:version/>
  <cp:contentType/>
  <cp:contentStatus/>
</cp:coreProperties>
</file>