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MH_Tenkrat\Příspěvkové organizace\ZŠ a MŠ Máchovo nám\ZŠ Bezručova\"/>
    </mc:Choice>
  </mc:AlternateContent>
  <bookViews>
    <workbookView xWindow="0" yWindow="0" windowWidth="28800" windowHeight="12435"/>
  </bookViews>
  <sheets>
    <sheet name="Stavba" sheetId="1" r:id="rId1"/>
    <sheet name="VzorPolozky" sheetId="10" state="hidden" r:id="rId2"/>
    <sheet name="01 2020132 Pol" sheetId="12" r:id="rId3"/>
    <sheet name="02 2020132 Pol" sheetId="13" r:id="rId4"/>
  </sheets>
  <externalReferences>
    <externalReference r:id="rId5"/>
  </externalReferences>
  <definedNames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2020132 Pol'!$1:$7</definedName>
    <definedName name="_xlnm.Print_Titles" localSheetId="3">'02 2020132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2020132 Pol'!$A$1:$X$80</definedName>
    <definedName name="_xlnm.Print_Area" localSheetId="3">'02 2020132 Pol'!$A$1:$X$39</definedName>
    <definedName name="_xlnm.Print_Area" localSheetId="0">Stavba!$A$1:$J$68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3" l="1"/>
  <c r="M9" i="13" s="1"/>
  <c r="I9" i="13"/>
  <c r="I8" i="13" s="1"/>
  <c r="K9" i="13"/>
  <c r="K8" i="13" s="1"/>
  <c r="O9" i="13"/>
  <c r="Q9" i="13"/>
  <c r="V9" i="13"/>
  <c r="V8" i="13" s="1"/>
  <c r="G10" i="13"/>
  <c r="M10" i="13" s="1"/>
  <c r="I10" i="13"/>
  <c r="K10" i="13"/>
  <c r="O10" i="13"/>
  <c r="Q10" i="13"/>
  <c r="V10" i="13"/>
  <c r="G12" i="13"/>
  <c r="M12" i="13" s="1"/>
  <c r="M11" i="13" s="1"/>
  <c r="I12" i="13"/>
  <c r="I11" i="13" s="1"/>
  <c r="K12" i="13"/>
  <c r="K11" i="13" s="1"/>
  <c r="O12" i="13"/>
  <c r="O11" i="13" s="1"/>
  <c r="Q12" i="13"/>
  <c r="Q11" i="13" s="1"/>
  <c r="V12" i="13"/>
  <c r="V11" i="13" s="1"/>
  <c r="G14" i="13"/>
  <c r="M14" i="13" s="1"/>
  <c r="M13" i="13" s="1"/>
  <c r="I14" i="13"/>
  <c r="I13" i="13" s="1"/>
  <c r="K14" i="13"/>
  <c r="K13" i="13" s="1"/>
  <c r="O14" i="13"/>
  <c r="O13" i="13" s="1"/>
  <c r="Q14" i="13"/>
  <c r="Q13" i="13" s="1"/>
  <c r="V14" i="13"/>
  <c r="V13" i="13" s="1"/>
  <c r="G16" i="13"/>
  <c r="I16" i="13"/>
  <c r="K16" i="13"/>
  <c r="O16" i="13"/>
  <c r="O15" i="13" s="1"/>
  <c r="Q16" i="13"/>
  <c r="Q15" i="13" s="1"/>
  <c r="V16" i="13"/>
  <c r="G17" i="13"/>
  <c r="M17" i="13" s="1"/>
  <c r="I17" i="13"/>
  <c r="K17" i="13"/>
  <c r="K15" i="13" s="1"/>
  <c r="O17" i="13"/>
  <c r="Q17" i="13"/>
  <c r="V17" i="13"/>
  <c r="G18" i="13"/>
  <c r="M18" i="13" s="1"/>
  <c r="I18" i="13"/>
  <c r="K18" i="13"/>
  <c r="O18" i="13"/>
  <c r="Q18" i="13"/>
  <c r="V18" i="13"/>
  <c r="G20" i="13"/>
  <c r="M20" i="13" s="1"/>
  <c r="M19" i="13" s="1"/>
  <c r="I20" i="13"/>
  <c r="I19" i="13" s="1"/>
  <c r="K20" i="13"/>
  <c r="K19" i="13" s="1"/>
  <c r="O20" i="13"/>
  <c r="O19" i="13" s="1"/>
  <c r="Q20" i="13"/>
  <c r="Q19" i="13" s="1"/>
  <c r="V20" i="13"/>
  <c r="V19" i="13" s="1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K21" i="13" s="1"/>
  <c r="O26" i="13"/>
  <c r="Q26" i="13"/>
  <c r="V26" i="13"/>
  <c r="G27" i="13"/>
  <c r="M27" i="13" s="1"/>
  <c r="I27" i="13"/>
  <c r="K27" i="13"/>
  <c r="O27" i="13"/>
  <c r="Q27" i="13"/>
  <c r="V27" i="13"/>
  <c r="AE29" i="13"/>
  <c r="F42" i="1" s="1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5" i="12"/>
  <c r="M15" i="12" s="1"/>
  <c r="I15" i="12"/>
  <c r="I14" i="12" s="1"/>
  <c r="K15" i="12"/>
  <c r="K14" i="12" s="1"/>
  <c r="O15" i="12"/>
  <c r="Q15" i="12"/>
  <c r="Q14" i="12" s="1"/>
  <c r="V15" i="12"/>
  <c r="V14" i="12" s="1"/>
  <c r="G16" i="12"/>
  <c r="G14" i="12" s="1"/>
  <c r="I52" i="1" s="1"/>
  <c r="I16" i="12"/>
  <c r="K16" i="12"/>
  <c r="O16" i="12"/>
  <c r="Q16" i="12"/>
  <c r="V16" i="12"/>
  <c r="I17" i="12"/>
  <c r="G18" i="12"/>
  <c r="M18" i="12" s="1"/>
  <c r="I18" i="12"/>
  <c r="K18" i="12"/>
  <c r="K17" i="12" s="1"/>
  <c r="O18" i="12"/>
  <c r="Q18" i="12"/>
  <c r="V18" i="12"/>
  <c r="V17" i="12" s="1"/>
  <c r="G19" i="12"/>
  <c r="I19" i="12"/>
  <c r="K19" i="12"/>
  <c r="O19" i="12"/>
  <c r="Q19" i="12"/>
  <c r="Q17" i="12" s="1"/>
  <c r="V19" i="12"/>
  <c r="G21" i="12"/>
  <c r="M21" i="12" s="1"/>
  <c r="M20" i="12" s="1"/>
  <c r="I21" i="12"/>
  <c r="I20" i="12" s="1"/>
  <c r="K21" i="12"/>
  <c r="K20" i="12" s="1"/>
  <c r="O21" i="12"/>
  <c r="O20" i="12" s="1"/>
  <c r="Q21" i="12"/>
  <c r="Q20" i="12" s="1"/>
  <c r="V21" i="12"/>
  <c r="V20" i="12" s="1"/>
  <c r="Q22" i="12"/>
  <c r="G23" i="12"/>
  <c r="G22" i="12" s="1"/>
  <c r="I55" i="1" s="1"/>
  <c r="I23" i="12"/>
  <c r="I22" i="12" s="1"/>
  <c r="K23" i="12"/>
  <c r="K22" i="12" s="1"/>
  <c r="M23" i="12"/>
  <c r="M22" i="12" s="1"/>
  <c r="O23" i="12"/>
  <c r="O22" i="12" s="1"/>
  <c r="Q23" i="12"/>
  <c r="V23" i="12"/>
  <c r="V22" i="12" s="1"/>
  <c r="G25" i="12"/>
  <c r="M25" i="12" s="1"/>
  <c r="I25" i="12"/>
  <c r="I24" i="12" s="1"/>
  <c r="K25" i="12"/>
  <c r="O25" i="12"/>
  <c r="O24" i="12" s="1"/>
  <c r="Q25" i="12"/>
  <c r="Q24" i="12" s="1"/>
  <c r="V25" i="12"/>
  <c r="V24" i="12" s="1"/>
  <c r="G26" i="12"/>
  <c r="M26" i="12" s="1"/>
  <c r="I26" i="12"/>
  <c r="K26" i="12"/>
  <c r="K24" i="12" s="1"/>
  <c r="O26" i="12"/>
  <c r="Q26" i="12"/>
  <c r="V26" i="12"/>
  <c r="G28" i="12"/>
  <c r="G27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O32" i="12" s="1"/>
  <c r="Q33" i="12"/>
  <c r="Q32" i="12" s="1"/>
  <c r="V33" i="12"/>
  <c r="G34" i="12"/>
  <c r="M34" i="12" s="1"/>
  <c r="I34" i="12"/>
  <c r="K34" i="12"/>
  <c r="K32" i="12" s="1"/>
  <c r="O34" i="12"/>
  <c r="Q34" i="12"/>
  <c r="V34" i="12"/>
  <c r="G36" i="12"/>
  <c r="G35" i="12" s="1"/>
  <c r="I36" i="12"/>
  <c r="I35" i="12" s="1"/>
  <c r="K36" i="12"/>
  <c r="K35" i="12" s="1"/>
  <c r="O36" i="12"/>
  <c r="O35" i="12" s="1"/>
  <c r="Q36" i="12"/>
  <c r="Q35" i="12" s="1"/>
  <c r="V36" i="12"/>
  <c r="V35" i="12" s="1"/>
  <c r="G38" i="12"/>
  <c r="I38" i="12"/>
  <c r="I37" i="12" s="1"/>
  <c r="K38" i="12"/>
  <c r="O38" i="12"/>
  <c r="Q38" i="12"/>
  <c r="Q37" i="12" s="1"/>
  <c r="V38" i="12"/>
  <c r="V37" i="12" s="1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O37" i="12" s="1"/>
  <c r="Q40" i="12"/>
  <c r="V40" i="12"/>
  <c r="G42" i="12"/>
  <c r="M42" i="12" s="1"/>
  <c r="I42" i="12"/>
  <c r="I41" i="12" s="1"/>
  <c r="K42" i="12"/>
  <c r="O42" i="12"/>
  <c r="Q42" i="12"/>
  <c r="Q41" i="12" s="1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O45" i="12"/>
  <c r="Q45" i="12"/>
  <c r="G46" i="12"/>
  <c r="G45" i="12" s="1"/>
  <c r="I62" i="1" s="1"/>
  <c r="I46" i="12"/>
  <c r="I45" i="12" s="1"/>
  <c r="K46" i="12"/>
  <c r="K45" i="12" s="1"/>
  <c r="O46" i="12"/>
  <c r="Q46" i="12"/>
  <c r="V46" i="12"/>
  <c r="V45" i="12" s="1"/>
  <c r="G48" i="12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4" i="12"/>
  <c r="I54" i="12"/>
  <c r="I53" i="12" s="1"/>
  <c r="K54" i="12"/>
  <c r="O54" i="12"/>
  <c r="O53" i="12" s="1"/>
  <c r="Q54" i="12"/>
  <c r="Q53" i="12" s="1"/>
  <c r="V54" i="12"/>
  <c r="V53" i="12" s="1"/>
  <c r="G55" i="12"/>
  <c r="M55" i="12" s="1"/>
  <c r="I55" i="12"/>
  <c r="K55" i="12"/>
  <c r="O55" i="12"/>
  <c r="Q55" i="12"/>
  <c r="V55" i="12"/>
  <c r="G57" i="12"/>
  <c r="I57" i="12"/>
  <c r="K57" i="12"/>
  <c r="M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K62" i="12" s="1"/>
  <c r="O66" i="12"/>
  <c r="Q66" i="12"/>
  <c r="V66" i="12"/>
  <c r="V62" i="12" s="1"/>
  <c r="G67" i="12"/>
  <c r="I67" i="12"/>
  <c r="K67" i="12"/>
  <c r="M67" i="12"/>
  <c r="O67" i="12"/>
  <c r="Q67" i="12"/>
  <c r="V67" i="12"/>
  <c r="G68" i="12"/>
  <c r="M68" i="12" s="1"/>
  <c r="I68" i="12"/>
  <c r="K68" i="12"/>
  <c r="O68" i="12"/>
  <c r="Q68" i="12"/>
  <c r="V68" i="12"/>
  <c r="AE70" i="12"/>
  <c r="F40" i="1" s="1"/>
  <c r="I20" i="1"/>
  <c r="I19" i="1"/>
  <c r="G11" i="13" l="1"/>
  <c r="AF29" i="13"/>
  <c r="G42" i="1" s="1"/>
  <c r="M32" i="12"/>
  <c r="G20" i="12"/>
  <c r="I54" i="1" s="1"/>
  <c r="G53" i="12"/>
  <c r="I65" i="1" s="1"/>
  <c r="H42" i="1"/>
  <c r="I42" i="1" s="1"/>
  <c r="G19" i="13"/>
  <c r="I64" i="1" s="1"/>
  <c r="G17" i="12"/>
  <c r="I53" i="1" s="1"/>
  <c r="G47" i="12"/>
  <c r="I63" i="1" s="1"/>
  <c r="I8" i="12"/>
  <c r="AF70" i="12"/>
  <c r="V56" i="12"/>
  <c r="O47" i="12"/>
  <c r="K27" i="12"/>
  <c r="O27" i="12"/>
  <c r="M19" i="12"/>
  <c r="M17" i="12" s="1"/>
  <c r="G62" i="12"/>
  <c r="O56" i="12"/>
  <c r="K53" i="12"/>
  <c r="V41" i="12"/>
  <c r="K37" i="12"/>
  <c r="V32" i="12"/>
  <c r="I32" i="12"/>
  <c r="V27" i="12"/>
  <c r="I27" i="12"/>
  <c r="G24" i="12"/>
  <c r="I56" i="1" s="1"/>
  <c r="O17" i="12"/>
  <c r="K8" i="12"/>
  <c r="O21" i="13"/>
  <c r="V15" i="13"/>
  <c r="I15" i="13"/>
  <c r="G13" i="13"/>
  <c r="I59" i="1" s="1"/>
  <c r="G15" i="13"/>
  <c r="Q8" i="13"/>
  <c r="M8" i="13"/>
  <c r="F39" i="1"/>
  <c r="Q62" i="12"/>
  <c r="G56" i="12"/>
  <c r="I66" i="1" s="1"/>
  <c r="I18" i="1" s="1"/>
  <c r="Q47" i="12"/>
  <c r="V8" i="12"/>
  <c r="I62" i="12"/>
  <c r="I47" i="12"/>
  <c r="O41" i="12"/>
  <c r="G37" i="12"/>
  <c r="I60" i="1" s="1"/>
  <c r="Q27" i="12"/>
  <c r="M24" i="12"/>
  <c r="Q8" i="12"/>
  <c r="V21" i="13"/>
  <c r="O8" i="13"/>
  <c r="O62" i="12"/>
  <c r="K56" i="12"/>
  <c r="Q56" i="12"/>
  <c r="I56" i="12"/>
  <c r="V47" i="12"/>
  <c r="K47" i="12"/>
  <c r="K41" i="12"/>
  <c r="G32" i="12"/>
  <c r="I58" i="1" s="1"/>
  <c r="O14" i="12"/>
  <c r="O8" i="12"/>
  <c r="G8" i="12"/>
  <c r="Q21" i="13"/>
  <c r="I21" i="13"/>
  <c r="G8" i="13"/>
  <c r="M21" i="13"/>
  <c r="G21" i="13"/>
  <c r="M16" i="13"/>
  <c r="M15" i="13" s="1"/>
  <c r="M8" i="12"/>
  <c r="M56" i="12"/>
  <c r="M41" i="12"/>
  <c r="G41" i="12"/>
  <c r="I61" i="1" s="1"/>
  <c r="M36" i="12"/>
  <c r="M35" i="12" s="1"/>
  <c r="M28" i="12"/>
  <c r="M27" i="12" s="1"/>
  <c r="M54" i="12"/>
  <c r="M53" i="12" s="1"/>
  <c r="M46" i="12"/>
  <c r="M45" i="12" s="1"/>
  <c r="M38" i="12"/>
  <c r="M37" i="12" s="1"/>
  <c r="M64" i="12"/>
  <c r="M62" i="12" s="1"/>
  <c r="M48" i="12"/>
  <c r="M47" i="12" s="1"/>
  <c r="M16" i="12"/>
  <c r="M14" i="12" s="1"/>
  <c r="J28" i="1"/>
  <c r="J26" i="1"/>
  <c r="G38" i="1"/>
  <c r="F38" i="1"/>
  <c r="J23" i="1"/>
  <c r="J24" i="1"/>
  <c r="J25" i="1"/>
  <c r="J27" i="1"/>
  <c r="E24" i="1"/>
  <c r="E26" i="1"/>
  <c r="I51" i="1" l="1"/>
  <c r="G70" i="12"/>
  <c r="I67" i="1"/>
  <c r="G29" i="13"/>
  <c r="I17" i="1"/>
  <c r="F44" i="1"/>
  <c r="G39" i="1"/>
  <c r="G40" i="1"/>
  <c r="H40" i="1" s="1"/>
  <c r="I40" i="1" s="1"/>
  <c r="I57" i="1"/>
  <c r="G44" i="1" l="1"/>
  <c r="G25" i="1" s="1"/>
  <c r="A25" i="1" s="1"/>
  <c r="H39" i="1"/>
  <c r="H44" i="1" s="1"/>
  <c r="G23" i="1"/>
  <c r="A23" i="1" s="1"/>
  <c r="G24" i="1" s="1"/>
  <c r="I16" i="1"/>
  <c r="I21" i="1" s="1"/>
  <c r="I68" i="1"/>
  <c r="A24" i="1" l="1"/>
  <c r="G28" i="1"/>
  <c r="I39" i="1"/>
  <c r="I44" i="1" s="1"/>
  <c r="J60" i="1"/>
  <c r="J55" i="1"/>
  <c r="J51" i="1"/>
  <c r="J54" i="1"/>
  <c r="J58" i="1"/>
  <c r="J53" i="1"/>
  <c r="J56" i="1"/>
  <c r="J59" i="1"/>
  <c r="J63" i="1"/>
  <c r="J52" i="1"/>
  <c r="J66" i="1"/>
  <c r="J57" i="1"/>
  <c r="J61" i="1"/>
  <c r="J65" i="1"/>
  <c r="J67" i="1"/>
  <c r="J64" i="1"/>
  <c r="J62" i="1"/>
  <c r="A26" i="1"/>
  <c r="G26" i="1"/>
  <c r="A27" i="1" s="1"/>
  <c r="G29" i="1" l="1"/>
  <c r="G27" i="1" s="1"/>
  <c r="A29" i="1"/>
  <c r="J39" i="1"/>
  <c r="J44" i="1" s="1"/>
  <c r="J42" i="1"/>
  <c r="J40" i="1"/>
  <c r="J6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 Legner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Michal Legner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<sst xmlns="http://schemas.openxmlformats.org/spreadsheetml/2006/main" count="721" uniqueCount="233">
  <si>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</si>
  <si>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</si>
  <si>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</si>
  <si>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</si>
  <si>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</si>
  <si>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</si>
  <si>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</si>
  <si>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</si>
  <si>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</si>
  <si>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</si>
  <si>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</si>
  <si>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</si>
  <si>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</si>
  <si>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</si>
  <si>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</si>
  <si>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</si>
  <si>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</si>
  <si>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</si>
  <si>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</si>
  <si>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</si>
  <si>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</si>
  <si>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</si>
  <si>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</si>
  <si>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</si>
  <si>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</si>
  <si>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</si>
  <si>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</si>
  <si>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</si>
  <si>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</si>
  <si>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</si>
  <si>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</si>
  <si>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</si>
  <si>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</si>
  <si>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</si>
  <si>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</si>
  <si>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</si>
  <si>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</si>
  <si>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</si>
  <si>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</si>
  <si>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</si>
  <si>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</si>
  <si>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2020132</t>
  </si>
  <si>
    <t>ZŠ a MŠ Bezručova, Děčín</t>
  </si>
  <si>
    <t>Stavba</t>
  </si>
  <si>
    <t>01</t>
  </si>
  <si>
    <t>Zřízení nové šatny</t>
  </si>
  <si>
    <t>Děčín</t>
  </si>
  <si>
    <t>02</t>
  </si>
  <si>
    <t>Úprava stávající šatny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</si>
  <si>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</si>
  <si>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</si>
  <si>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</si>
  <si>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</si>
  <si>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</si>
  <si>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</si>
  <si>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</si>
  <si>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</si>
  <si>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342</t>
  </si>
  <si>
    <t>Sádrokartonové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</si>
  <si>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</si>
  <si>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</si>
  <si>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</si>
  <si>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</si>
  <si>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</si>
  <si>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</si>
  <si>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</si>
  <si>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</si>
  <si>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</si>
  <si>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</si>
  <si>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</si>
  <si>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</si>
  <si>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</si>
  <si>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</si>
  <si>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735</t>
  </si>
  <si>
    <t>Otopná tělesa</t>
  </si>
  <si>
    <t>762</t>
  </si>
  <si>
    <t>Konstrukce tesařské</t>
  </si>
  <si>
    <t>771</t>
  </si>
  <si>
    <t>Podlahy z dlaždic a obklady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</si>
  <si>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</si>
  <si>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</si>
  <si>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</si>
  <si>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</si>
  <si>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</si>
  <si>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</si>
  <si>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</si>
  <si>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</si>
  <si>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</si>
  <si>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</si>
  <si>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</si>
  <si>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</si>
  <si>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</si>
  <si>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</si>
  <si>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</si>
  <si>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</si>
  <si>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</si>
  <si>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</si>
  <si>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</si>
  <si>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</si>
  <si>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</si>
  <si>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</si>
  <si>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</si>
  <si>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</si>
  <si>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</si>
  <si>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</si>
  <si>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</si>
  <si>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</si>
  <si>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</si>
  <si>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</si>
  <si>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</si>
  <si>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</si>
  <si>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</si>
  <si>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</si>
  <si>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</si>
  <si>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</si>
  <si>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</si>
  <si>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</si>
  <si>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139711101R00</t>
  </si>
  <si>
    <t>Vykopávka v uzavřených prostorách v hor.1-4</t>
  </si>
  <si>
    <t>m3</t>
  </si>
  <si>
    <t>RTS 20/ II</t>
  </si>
  <si>
    <t>Práce</t>
  </si>
  <si>
    <t>POL1_</t>
  </si>
  <si>
    <t>162701105R00</t>
  </si>
  <si>
    <t>Vodorovné přemístění výkopku z hor.1-4 do 10000 m</t>
  </si>
  <si>
    <t>162201204R00</t>
  </si>
  <si>
    <t>Vodorovné přemíst. výkopku, kbelík hor.1-4, do 10m</t>
  </si>
  <si>
    <t>167101201R00</t>
  </si>
  <si>
    <t>Nakládání výkopku z hor.1 ÷ 4 - ručně</t>
  </si>
  <si>
    <t>199000002R00</t>
  </si>
  <si>
    <t>Poplatek za skládku horniny 1- 4</t>
  </si>
  <si>
    <t>342263410R00</t>
  </si>
  <si>
    <t>Osazení revizních dvířek do SDK, do 0,25 m2</t>
  </si>
  <si>
    <t>kus</t>
  </si>
  <si>
    <t>28349016R</t>
  </si>
  <si>
    <t>Dvířka revizní plná 4060 rozměr 400x600 mm</t>
  </si>
  <si>
    <t>SPCM</t>
  </si>
  <si>
    <t>Specifikace</t>
  </si>
  <si>
    <t>POL3_</t>
  </si>
  <si>
    <t>342266111RU9</t>
  </si>
  <si>
    <t>Obklad stěn sádrokartonem na ocelovou konstrukci desky standard impreg. tl. 12,5 mm, bez izolace</t>
  </si>
  <si>
    <t>m2</t>
  </si>
  <si>
    <t>342264051RT3</t>
  </si>
  <si>
    <t>Podhled sádrokartonový na zavěšenou ocel. konstr. desky standard impreg. tl. 12,5 mm, bez izolace</t>
  </si>
  <si>
    <t>612425931R00</t>
  </si>
  <si>
    <t>Omítka vápenná vnitřního ostění - štuková</t>
  </si>
  <si>
    <t>631312611R00</t>
  </si>
  <si>
    <t>Mazanina betonová tl. 5 - 8 cm C 16/20</t>
  </si>
  <si>
    <t>648991113R00</t>
  </si>
  <si>
    <t>Osazení parapet.desek plast. a lamin. š.nad 20cm</t>
  </si>
  <si>
    <t>m</t>
  </si>
  <si>
    <t>60775515R</t>
  </si>
  <si>
    <t>Parapet interiér PVC šíře 400mm dl. 6m fólie bílá</t>
  </si>
  <si>
    <t>952901111R00</t>
  </si>
  <si>
    <t>Vyčištění budov o výšce podlaží do 4 m</t>
  </si>
  <si>
    <t>953946111R00</t>
  </si>
  <si>
    <t xml:space="preserve">Osazení ventilačních mřížek </t>
  </si>
  <si>
    <t>95.01</t>
  </si>
  <si>
    <t>Ochrana stávající podlahy proti poškození</t>
  </si>
  <si>
    <t xml:space="preserve">m2    </t>
  </si>
  <si>
    <t>Vlastní</t>
  </si>
  <si>
    <t>Indiv</t>
  </si>
  <si>
    <t>42972760R</t>
  </si>
  <si>
    <t>Mřížka kruhová pr.100, do SDRK</t>
  </si>
  <si>
    <t>968062455R00</t>
  </si>
  <si>
    <t>Vybourání dřevěných dveřních zárubní pl. do 2 m2</t>
  </si>
  <si>
    <t>978013191R00</t>
  </si>
  <si>
    <t>Otlučení omítek vnitřních stěn v rozsahu do 100 %</t>
  </si>
  <si>
    <t>999281145R00</t>
  </si>
  <si>
    <t>Přesun hmot pro opravy a údržbu do v. 6 m, nošením</t>
  </si>
  <si>
    <t>t</t>
  </si>
  <si>
    <t>Přesun hmot</t>
  </si>
  <si>
    <t>POL7_</t>
  </si>
  <si>
    <t>711111001RZ1</t>
  </si>
  <si>
    <t>Izolace proti vlhkosti vodor. nátěr ALP za studena 1x nátěr - včetně dodávky penetračního laku ALP</t>
  </si>
  <si>
    <t>711141559RY1</t>
  </si>
  <si>
    <t>Izolace proti vlhk. vodorovná pásy přitavením 1 vrstva - včetně dodávky</t>
  </si>
  <si>
    <t>998711101R00</t>
  </si>
  <si>
    <t>Přesun hmot pro izolace proti vodě, výšky do 6 m</t>
  </si>
  <si>
    <t>735159111R00</t>
  </si>
  <si>
    <t>Montáž panelových těles do délky 1600 mm</t>
  </si>
  <si>
    <t>735151821R00</t>
  </si>
  <si>
    <t>Demontáž otopných těles panelových 2řadých,1500 mm</t>
  </si>
  <si>
    <t>730.01</t>
  </si>
  <si>
    <t>Úprava rozvodu potrubí po provedení SDRK předstěn</t>
  </si>
  <si>
    <t>soubor</t>
  </si>
  <si>
    <t>762522811R00</t>
  </si>
  <si>
    <t>Demontáž podlah s polštáři z prken tl. do 32 mm</t>
  </si>
  <si>
    <t>771130111R00</t>
  </si>
  <si>
    <t>Obklad soklíků rovných do tmele výšky do 100 mm</t>
  </si>
  <si>
    <t>771575109R00</t>
  </si>
  <si>
    <t>Montáž podlah keram.,hladké, tmel, 30x30 cm</t>
  </si>
  <si>
    <t>59764210R</t>
  </si>
  <si>
    <t>Dlažba hladká protiskl. 300x300x9 mm</t>
  </si>
  <si>
    <t>597642410R</t>
  </si>
  <si>
    <t>Dlažba sokl 300x80x9 mm</t>
  </si>
  <si>
    <t>998771101R00</t>
  </si>
  <si>
    <t>Přesun hmot pro podlahy z dlaždic, výšky do 6 m</t>
  </si>
  <si>
    <t>784191101R00</t>
  </si>
  <si>
    <t>Penetrace podkladu univerzální 1x</t>
  </si>
  <si>
    <t>784195112R00</t>
  </si>
  <si>
    <t>210110041RT6</t>
  </si>
  <si>
    <t>Spínač zapuštěný jednopólový, řazení 1 vč. dodávky strojku, rámečku a krytu</t>
  </si>
  <si>
    <t>210111011RT6</t>
  </si>
  <si>
    <t>Zásuvka domovní zapuštěná - provedení 2P+PE včetně dodávky zásuvky a rámečku</t>
  </si>
  <si>
    <t>650101321R00</t>
  </si>
  <si>
    <t>Montáž zářivkového svítidla stropního přisazeného</t>
  </si>
  <si>
    <t>21.01</t>
  </si>
  <si>
    <t>Provedení natažení připravených kabelů a doplnění stávajících rozvodů elektro</t>
  </si>
  <si>
    <t>34814141R</t>
  </si>
  <si>
    <t>Svítidlo stropní zářivkové 2x18 W</t>
  </si>
  <si>
    <t>979086112R00</t>
  </si>
  <si>
    <t>Nakládání nebo překládání suti a vybouraných hmot</t>
  </si>
  <si>
    <t>Přesun suti</t>
  </si>
  <si>
    <t>POL8_</t>
  </si>
  <si>
    <t>979011221R00</t>
  </si>
  <si>
    <t>Svislá doprava suti a vybour. hmot za 1.PP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</si>
  <si>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</si>
  <si>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</si>
  <si>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</si>
  <si>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</si>
  <si>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</si>
  <si>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</si>
  <si>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979990101R00</t>
  </si>
  <si>
    <t xml:space="preserve">Poplatek za sklád.suti-směsný odpad </t>
  </si>
  <si>
    <t>SUM</t>
  </si>
  <si>
    <t>Poznámky uchazeče k zadání</t>
  </si>
  <si>
    <t>POPUZIV</t>
  </si>
  <si>
    <t>END</t>
  </si>
  <si>
    <t>Úprava rozvodu potrubí po otlučení omítek - překotvení</t>
  </si>
  <si>
    <t>783.01</t>
  </si>
  <si>
    <t>Nátěr zdiva - bezprašný povrch a zpevnění</t>
  </si>
  <si>
    <t>Malba, bílá, bez penetrace, 3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</si>
</sst>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1"/>
  <sheetViews>
    <sheetView showGridLines="0" tabSelected="1" topLeftCell="B1" zoomScaleNormal="100" zoomScaleSheetLayoutView="75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2" t="s">
        <v>4</v>
      </c>
      <c r="C1" s="183"/>
      <c r="D1" s="183"/>
      <c r="E1" s="183"/>
      <c r="F1" s="183"/>
      <c r="G1" s="183"/>
      <c r="H1" s="183"/>
      <c r="I1" s="183"/>
      <c r="J1" s="184"/>
    </row>
    <row r="2" spans="1:15" ht="36" customHeight="1" x14ac:dyDescent="0.2">
      <c r="A2" s="2"/>
      <c r="B2" s="76" t="s">
        <v>24</v>
      </c>
      <c r="C2" s="77"/>
      <c r="D2" s="78" t="s">
        <v>41</v>
      </c>
      <c r="E2" s="191" t="s">
        <v>42</v>
      </c>
      <c r="F2" s="192"/>
      <c r="G2" s="192"/>
      <c r="H2" s="192"/>
      <c r="I2" s="192"/>
      <c r="J2" s="193"/>
      <c r="O2" s="1"/>
    </row>
    <row r="3" spans="1:15" ht="27" hidden="1" customHeight="1" x14ac:dyDescent="0.2">
      <c r="A3" s="2"/>
      <c r="B3" s="79"/>
      <c r="C3" s="77"/>
      <c r="D3" s="80"/>
      <c r="E3" s="194"/>
      <c r="F3" s="195"/>
      <c r="G3" s="195"/>
      <c r="H3" s="195"/>
      <c r="I3" s="195"/>
      <c r="J3" s="196"/>
    </row>
    <row r="4" spans="1:15" ht="23.25" customHeight="1" x14ac:dyDescent="0.2">
      <c r="A4" s="2"/>
      <c r="B4" s="81"/>
      <c r="C4" s="82"/>
      <c r="D4" s="83"/>
      <c r="E4" s="204"/>
      <c r="F4" s="204"/>
      <c r="G4" s="204"/>
      <c r="H4" s="204"/>
      <c r="I4" s="204"/>
      <c r="J4" s="205"/>
    </row>
    <row r="5" spans="1:15" ht="24" customHeight="1" x14ac:dyDescent="0.2">
      <c r="A5" s="2"/>
      <c r="B5" s="31" t="s">
        <v>23</v>
      </c>
      <c r="D5" s="208"/>
      <c r="E5" s="209"/>
      <c r="F5" s="209"/>
      <c r="G5" s="209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0"/>
      <c r="E6" s="211"/>
      <c r="F6" s="211"/>
      <c r="G6" s="211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2"/>
      <c r="F7" s="213"/>
      <c r="G7" s="21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8"/>
      <c r="E11" s="198"/>
      <c r="F11" s="198"/>
      <c r="G11" s="198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03"/>
      <c r="E12" s="203"/>
      <c r="F12" s="203"/>
      <c r="G12" s="203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06"/>
      <c r="F13" s="207"/>
      <c r="G13" s="20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197"/>
      <c r="F15" s="197"/>
      <c r="G15" s="199"/>
      <c r="H15" s="199"/>
      <c r="I15" s="199" t="s">
        <v>31</v>
      </c>
      <c r="J15" s="200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188"/>
      <c r="F16" s="189"/>
      <c r="G16" s="188"/>
      <c r="H16" s="189"/>
      <c r="I16" s="188">
        <f>SUMIF(F51:F67,A16,I51:I67)+SUMIF(F51:F67,"PSU",I51:I67)</f>
        <v>0</v>
      </c>
      <c r="J16" s="190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188"/>
      <c r="F17" s="189"/>
      <c r="G17" s="188"/>
      <c r="H17" s="189"/>
      <c r="I17" s="188">
        <f>SUMIF(F51:F67,A17,I51:I67)</f>
        <v>0</v>
      </c>
      <c r="J17" s="190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188"/>
      <c r="F18" s="189"/>
      <c r="G18" s="188"/>
      <c r="H18" s="189"/>
      <c r="I18" s="188">
        <f>SUMIF(F51:F67,A18,I51:I67)</f>
        <v>0</v>
      </c>
      <c r="J18" s="190"/>
    </row>
    <row r="19" spans="1:10" ht="23.25" customHeight="1" x14ac:dyDescent="0.2">
      <c r="A19" s="138" t="s">
        <v>88</v>
      </c>
      <c r="B19" s="38" t="s">
        <v>29</v>
      </c>
      <c r="C19" s="62"/>
      <c r="D19" s="63"/>
      <c r="E19" s="188"/>
      <c r="F19" s="189"/>
      <c r="G19" s="188"/>
      <c r="H19" s="189"/>
      <c r="I19" s="188">
        <f>SUMIF(F51:F67,A19,I51:I67)</f>
        <v>0</v>
      </c>
      <c r="J19" s="190"/>
    </row>
    <row r="20" spans="1:10" ht="23.25" customHeight="1" x14ac:dyDescent="0.2">
      <c r="A20" s="138" t="s">
        <v>89</v>
      </c>
      <c r="B20" s="38" t="s">
        <v>30</v>
      </c>
      <c r="C20" s="62"/>
      <c r="D20" s="63"/>
      <c r="E20" s="188"/>
      <c r="F20" s="189"/>
      <c r="G20" s="188"/>
      <c r="H20" s="189"/>
      <c r="I20" s="188">
        <f>SUMIF(F51:F67,A20,I51:I67)</f>
        <v>0</v>
      </c>
      <c r="J20" s="190"/>
    </row>
    <row r="21" spans="1:10" ht="23.25" customHeight="1" x14ac:dyDescent="0.2">
      <c r="A21" s="2"/>
      <c r="B21" s="48" t="s">
        <v>31</v>
      </c>
      <c r="C21" s="64"/>
      <c r="D21" s="65"/>
      <c r="E21" s="201"/>
      <c r="F21" s="202"/>
      <c r="G21" s="201"/>
      <c r="H21" s="202"/>
      <c r="I21" s="201">
        <f>SUM(I16:J20)</f>
        <v>0</v>
      </c>
      <c r="J21" s="21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17">
        <f>ZakladDPHSniVypocet</f>
        <v>0</v>
      </c>
      <c r="H23" s="218"/>
      <c r="I23" s="21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15">
        <f>A23</f>
        <v>0</v>
      </c>
      <c r="H24" s="216"/>
      <c r="I24" s="21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17">
        <f>ZakladDPHZaklVypocet</f>
        <v>0</v>
      </c>
      <c r="H25" s="218"/>
      <c r="I25" s="21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85">
        <f>A25</f>
        <v>0</v>
      </c>
      <c r="H26" s="186"/>
      <c r="I26" s="18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87">
        <f>CenaCelkem-(ZakladDPHSni+DPHSni+ZakladDPHZakl+DPHZakl)</f>
        <v>0</v>
      </c>
      <c r="H27" s="187"/>
      <c r="I27" s="187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20">
        <f>ZakladDPHSniVypocet+ZakladDPHZaklVypocet</f>
        <v>0</v>
      </c>
      <c r="H28" s="221"/>
      <c r="I28" s="221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20">
        <f>A27</f>
        <v>0</v>
      </c>
      <c r="H29" s="220"/>
      <c r="I29" s="220"/>
      <c r="J29" s="119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2"/>
      <c r="E34" s="223"/>
      <c r="G34" s="224"/>
      <c r="H34" s="225"/>
      <c r="I34" s="225"/>
      <c r="J34" s="25"/>
    </row>
    <row r="35" spans="1:10" ht="12.75" customHeight="1" x14ac:dyDescent="0.2">
      <c r="A35" s="2"/>
      <c r="B35" s="2"/>
      <c r="D35" s="214" t="s">
        <v>2</v>
      </c>
      <c r="E35" s="21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43</v>
      </c>
      <c r="C39" s="226"/>
      <c r="D39" s="226"/>
      <c r="E39" s="226"/>
      <c r="F39" s="99">
        <f>'01 2020132 Pol'!AE70+'02 2020132 Pol'!AE29</f>
        <v>0</v>
      </c>
      <c r="G39" s="100">
        <f>'01 2020132 Pol'!AF70+'02 2020132 Pol'!AF29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 t="s">
        <v>44</v>
      </c>
      <c r="C40" s="227" t="s">
        <v>45</v>
      </c>
      <c r="D40" s="227"/>
      <c r="E40" s="227"/>
      <c r="F40" s="104">
        <f>'01 2020132 Pol'!AE70</f>
        <v>0</v>
      </c>
      <c r="G40" s="105">
        <f>'01 2020132 Pol'!AF70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">
      <c r="A41" s="88">
        <v>3</v>
      </c>
      <c r="B41" s="107" t="s">
        <v>41</v>
      </c>
      <c r="C41" s="226" t="s">
        <v>46</v>
      </c>
      <c r="D41" s="226"/>
      <c r="E41" s="226"/>
      <c r="F41" s="108"/>
      <c r="G41" s="101"/>
      <c r="H41" s="101"/>
      <c r="I41" s="101"/>
      <c r="J41" s="102"/>
    </row>
    <row r="42" spans="1:10" ht="25.5" customHeight="1" x14ac:dyDescent="0.2">
      <c r="A42" s="88">
        <v>2</v>
      </c>
      <c r="B42" s="103" t="s">
        <v>47</v>
      </c>
      <c r="C42" s="227" t="s">
        <v>48</v>
      </c>
      <c r="D42" s="227"/>
      <c r="E42" s="227"/>
      <c r="F42" s="104">
        <f>'02 2020132 Pol'!AE29</f>
        <v>0</v>
      </c>
      <c r="G42" s="105">
        <f>'02 2020132 Pol'!AF29</f>
        <v>0</v>
      </c>
      <c r="H42" s="105">
        <f>(F42*SazbaDPH1/100)+(G42*SazbaDPH2/100)</f>
        <v>0</v>
      </c>
      <c r="I42" s="105">
        <f>F42+G42+H42</f>
        <v>0</v>
      </c>
      <c r="J42" s="106" t="str">
        <f>IF(CenaCelkemVypocet=0,"",I42/CenaCelkemVypocet*100)</f>
        <v/>
      </c>
    </row>
    <row r="43" spans="1:10" ht="25.5" customHeight="1" x14ac:dyDescent="0.2">
      <c r="A43" s="88">
        <v>3</v>
      </c>
      <c r="B43" s="107" t="s">
        <v>41</v>
      </c>
      <c r="C43" s="226" t="s">
        <v>46</v>
      </c>
      <c r="D43" s="226"/>
      <c r="E43" s="226"/>
      <c r="F43" s="108"/>
      <c r="G43" s="101"/>
      <c r="H43" s="101"/>
      <c r="I43" s="101"/>
      <c r="J43" s="102"/>
    </row>
    <row r="44" spans="1:10" ht="25.5" customHeight="1" x14ac:dyDescent="0.2">
      <c r="A44" s="88"/>
      <c r="B44" s="228" t="s">
        <v>49</v>
      </c>
      <c r="C44" s="229"/>
      <c r="D44" s="229"/>
      <c r="E44" s="230"/>
      <c r="F44" s="109">
        <f>SUMIF(A39:A43,"=1",F39:F43)</f>
        <v>0</v>
      </c>
      <c r="G44" s="110">
        <f>SUMIF(A39:A43,"=1",G39:G43)</f>
        <v>0</v>
      </c>
      <c r="H44" s="110">
        <f>SUMIF(A39:A43,"=1",H39:H43)</f>
        <v>0</v>
      </c>
      <c r="I44" s="110">
        <f>SUMIF(A39:A43,"=1",I39:I43)</f>
        <v>0</v>
      </c>
      <c r="J44" s="111">
        <f>SUMIF(A39:A43,"=1",J39:J43)</f>
        <v>0</v>
      </c>
    </row>
    <row r="48" spans="1:10" ht="15.75" x14ac:dyDescent="0.25">
      <c r="B48" s="120" t="s">
        <v>51</v>
      </c>
    </row>
    <row r="50" spans="1:10" ht="25.5" customHeight="1" x14ac:dyDescent="0.2">
      <c r="A50" s="122"/>
      <c r="B50" s="125" t="s">
        <v>18</v>
      </c>
      <c r="C50" s="125" t="s">
        <v>6</v>
      </c>
      <c r="D50" s="126"/>
      <c r="E50" s="126"/>
      <c r="F50" s="127" t="s">
        <v>52</v>
      </c>
      <c r="G50" s="127"/>
      <c r="H50" s="127"/>
      <c r="I50" s="127" t="s">
        <v>31</v>
      </c>
      <c r="J50" s="127" t="s">
        <v>0</v>
      </c>
    </row>
    <row r="51" spans="1:10" ht="36.75" customHeight="1" x14ac:dyDescent="0.2">
      <c r="A51" s="123"/>
      <c r="B51" s="128" t="s">
        <v>53</v>
      </c>
      <c r="C51" s="231" t="s">
        <v>54</v>
      </c>
      <c r="D51" s="232"/>
      <c r="E51" s="232"/>
      <c r="F51" s="136" t="s">
        <v>26</v>
      </c>
      <c r="G51" s="129"/>
      <c r="H51" s="129"/>
      <c r="I51" s="129">
        <f>'01 2020132 Pol'!G8</f>
        <v>0</v>
      </c>
      <c r="J51" s="134" t="str">
        <f>IF(I68=0,"",I51/I68*100)</f>
        <v/>
      </c>
    </row>
    <row r="52" spans="1:10" ht="36.75" customHeight="1" x14ac:dyDescent="0.2">
      <c r="A52" s="123"/>
      <c r="B52" s="128" t="s">
        <v>55</v>
      </c>
      <c r="C52" s="231" t="s">
        <v>56</v>
      </c>
      <c r="D52" s="232"/>
      <c r="E52" s="232"/>
      <c r="F52" s="136" t="s">
        <v>26</v>
      </c>
      <c r="G52" s="129"/>
      <c r="H52" s="129"/>
      <c r="I52" s="129">
        <f>'01 2020132 Pol'!G14</f>
        <v>0</v>
      </c>
      <c r="J52" s="134" t="str">
        <f>IF(I68=0,"",I52/I68*100)</f>
        <v/>
      </c>
    </row>
    <row r="53" spans="1:10" ht="36.75" customHeight="1" x14ac:dyDescent="0.2">
      <c r="A53" s="123"/>
      <c r="B53" s="128" t="s">
        <v>57</v>
      </c>
      <c r="C53" s="231" t="s">
        <v>58</v>
      </c>
      <c r="D53" s="232"/>
      <c r="E53" s="232"/>
      <c r="F53" s="136" t="s">
        <v>26</v>
      </c>
      <c r="G53" s="129"/>
      <c r="H53" s="129"/>
      <c r="I53" s="129">
        <f>'01 2020132 Pol'!G17</f>
        <v>0</v>
      </c>
      <c r="J53" s="134" t="str">
        <f>IF(I68=0,"",I53/I68*100)</f>
        <v/>
      </c>
    </row>
    <row r="54" spans="1:10" ht="36.75" customHeight="1" x14ac:dyDescent="0.2">
      <c r="A54" s="123"/>
      <c r="B54" s="128" t="s">
        <v>59</v>
      </c>
      <c r="C54" s="231" t="s">
        <v>60</v>
      </c>
      <c r="D54" s="232"/>
      <c r="E54" s="232"/>
      <c r="F54" s="136" t="s">
        <v>26</v>
      </c>
      <c r="G54" s="129"/>
      <c r="H54" s="129"/>
      <c r="I54" s="129">
        <f>'01 2020132 Pol'!G20</f>
        <v>0</v>
      </c>
      <c r="J54" s="134" t="str">
        <f>IF(I68=0,"",I54/I68*100)</f>
        <v/>
      </c>
    </row>
    <row r="55" spans="1:10" ht="36.75" customHeight="1" x14ac:dyDescent="0.2">
      <c r="A55" s="123"/>
      <c r="B55" s="128" t="s">
        <v>61</v>
      </c>
      <c r="C55" s="231" t="s">
        <v>62</v>
      </c>
      <c r="D55" s="232"/>
      <c r="E55" s="232"/>
      <c r="F55" s="136" t="s">
        <v>26</v>
      </c>
      <c r="G55" s="129"/>
      <c r="H55" s="129"/>
      <c r="I55" s="129">
        <f>'01 2020132 Pol'!G22</f>
        <v>0</v>
      </c>
      <c r="J55" s="134" t="str">
        <f>IF(I68=0,"",I55/I68*100)</f>
        <v/>
      </c>
    </row>
    <row r="56" spans="1:10" ht="36.75" customHeight="1" x14ac:dyDescent="0.2">
      <c r="A56" s="123"/>
      <c r="B56" s="128" t="s">
        <v>63</v>
      </c>
      <c r="C56" s="231" t="s">
        <v>64</v>
      </c>
      <c r="D56" s="232"/>
      <c r="E56" s="232"/>
      <c r="F56" s="136" t="s">
        <v>26</v>
      </c>
      <c r="G56" s="129"/>
      <c r="H56" s="129"/>
      <c r="I56" s="129">
        <f>'01 2020132 Pol'!G24</f>
        <v>0</v>
      </c>
      <c r="J56" s="134" t="str">
        <f>IF(I68=0,"",I56/I68*100)</f>
        <v/>
      </c>
    </row>
    <row r="57" spans="1:10" ht="36.75" customHeight="1" x14ac:dyDescent="0.2">
      <c r="A57" s="123"/>
      <c r="B57" s="128" t="s">
        <v>65</v>
      </c>
      <c r="C57" s="231" t="s">
        <v>66</v>
      </c>
      <c r="D57" s="232"/>
      <c r="E57" s="232"/>
      <c r="F57" s="136" t="s">
        <v>26</v>
      </c>
      <c r="G57" s="129"/>
      <c r="H57" s="129"/>
      <c r="I57" s="129">
        <f>'01 2020132 Pol'!G27+'02 2020132 Pol'!G8</f>
        <v>0</v>
      </c>
      <c r="J57" s="134" t="str">
        <f>IF(I68=0,"",I57/I68*100)</f>
        <v/>
      </c>
    </row>
    <row r="58" spans="1:10" ht="36.75" customHeight="1" x14ac:dyDescent="0.2">
      <c r="A58" s="123"/>
      <c r="B58" s="128" t="s">
        <v>67</v>
      </c>
      <c r="C58" s="231" t="s">
        <v>68</v>
      </c>
      <c r="D58" s="232"/>
      <c r="E58" s="232"/>
      <c r="F58" s="136" t="s">
        <v>26</v>
      </c>
      <c r="G58" s="129"/>
      <c r="H58" s="129"/>
      <c r="I58" s="129">
        <f>'01 2020132 Pol'!G32+'02 2020132 Pol'!G11</f>
        <v>0</v>
      </c>
      <c r="J58" s="134" t="str">
        <f>IF(I68=0,"",I58/I68*100)</f>
        <v/>
      </c>
    </row>
    <row r="59" spans="1:10" ht="36.75" customHeight="1" x14ac:dyDescent="0.2">
      <c r="A59" s="123"/>
      <c r="B59" s="128" t="s">
        <v>69</v>
      </c>
      <c r="C59" s="231" t="s">
        <v>70</v>
      </c>
      <c r="D59" s="232"/>
      <c r="E59" s="232"/>
      <c r="F59" s="136" t="s">
        <v>26</v>
      </c>
      <c r="G59" s="129"/>
      <c r="H59" s="129"/>
      <c r="I59" s="129">
        <f>'01 2020132 Pol'!G35+'02 2020132 Pol'!G13</f>
        <v>0</v>
      </c>
      <c r="J59" s="134" t="str">
        <f>IF(I68=0,"",I59/I68*100)</f>
        <v/>
      </c>
    </row>
    <row r="60" spans="1:10" ht="36.75" customHeight="1" x14ac:dyDescent="0.2">
      <c r="A60" s="123"/>
      <c r="B60" s="128" t="s">
        <v>71</v>
      </c>
      <c r="C60" s="231" t="s">
        <v>72</v>
      </c>
      <c r="D60" s="232"/>
      <c r="E60" s="232"/>
      <c r="F60" s="136" t="s">
        <v>27</v>
      </c>
      <c r="G60" s="129"/>
      <c r="H60" s="129"/>
      <c r="I60" s="129">
        <f>'01 2020132 Pol'!G37</f>
        <v>0</v>
      </c>
      <c r="J60" s="134" t="str">
        <f>IF(I68=0,"",I60/I68*100)</f>
        <v/>
      </c>
    </row>
    <row r="61" spans="1:10" ht="36.75" customHeight="1" x14ac:dyDescent="0.2">
      <c r="A61" s="123"/>
      <c r="B61" s="128" t="s">
        <v>73</v>
      </c>
      <c r="C61" s="231" t="s">
        <v>74</v>
      </c>
      <c r="D61" s="232"/>
      <c r="E61" s="232"/>
      <c r="F61" s="136" t="s">
        <v>27</v>
      </c>
      <c r="G61" s="129"/>
      <c r="H61" s="129"/>
      <c r="I61" s="129">
        <f>'01 2020132 Pol'!G41+'02 2020132 Pol'!G15</f>
        <v>0</v>
      </c>
      <c r="J61" s="134" t="str">
        <f>IF(I68=0,"",I61/I68*100)</f>
        <v/>
      </c>
    </row>
    <row r="62" spans="1:10" ht="36.75" customHeight="1" x14ac:dyDescent="0.2">
      <c r="A62" s="123"/>
      <c r="B62" s="128" t="s">
        <v>75</v>
      </c>
      <c r="C62" s="231" t="s">
        <v>76</v>
      </c>
      <c r="D62" s="232"/>
      <c r="E62" s="232"/>
      <c r="F62" s="136" t="s">
        <v>27</v>
      </c>
      <c r="G62" s="129"/>
      <c r="H62" s="129"/>
      <c r="I62" s="129">
        <f>'01 2020132 Pol'!G45</f>
        <v>0</v>
      </c>
      <c r="J62" s="134" t="str">
        <f>IF(I68=0,"",I62/I68*100)</f>
        <v/>
      </c>
    </row>
    <row r="63" spans="1:10" ht="36.75" customHeight="1" x14ac:dyDescent="0.2">
      <c r="A63" s="123"/>
      <c r="B63" s="128" t="s">
        <v>77</v>
      </c>
      <c r="C63" s="231" t="s">
        <v>78</v>
      </c>
      <c r="D63" s="232"/>
      <c r="E63" s="232"/>
      <c r="F63" s="136" t="s">
        <v>27</v>
      </c>
      <c r="G63" s="129"/>
      <c r="H63" s="129"/>
      <c r="I63" s="129">
        <f>'01 2020132 Pol'!G47</f>
        <v>0</v>
      </c>
      <c r="J63" s="134" t="str">
        <f>IF(I68=0,"",I63/I68*100)</f>
        <v/>
      </c>
    </row>
    <row r="64" spans="1:10" ht="36.75" customHeight="1" x14ac:dyDescent="0.2">
      <c r="A64" s="123"/>
      <c r="B64" s="128" t="s">
        <v>79</v>
      </c>
      <c r="C64" s="231" t="s">
        <v>80</v>
      </c>
      <c r="D64" s="232"/>
      <c r="E64" s="232"/>
      <c r="F64" s="136" t="s">
        <v>27</v>
      </c>
      <c r="G64" s="129"/>
      <c r="H64" s="129"/>
      <c r="I64" s="129">
        <f>'02 2020132 Pol'!G19</f>
        <v>0</v>
      </c>
      <c r="J64" s="134" t="str">
        <f>IF(I68=0,"",I64/I68*100)</f>
        <v/>
      </c>
    </row>
    <row r="65" spans="1:10" ht="36.75" customHeight="1" x14ac:dyDescent="0.2">
      <c r="A65" s="123"/>
      <c r="B65" s="128" t="s">
        <v>81</v>
      </c>
      <c r="C65" s="231" t="s">
        <v>82</v>
      </c>
      <c r="D65" s="232"/>
      <c r="E65" s="232"/>
      <c r="F65" s="136" t="s">
        <v>27</v>
      </c>
      <c r="G65" s="129"/>
      <c r="H65" s="129"/>
      <c r="I65" s="129">
        <f>'01 2020132 Pol'!G53</f>
        <v>0</v>
      </c>
      <c r="J65" s="134" t="str">
        <f>IF(I68=0,"",I65/I68*100)</f>
        <v/>
      </c>
    </row>
    <row r="66" spans="1:10" ht="36.75" customHeight="1" x14ac:dyDescent="0.2">
      <c r="A66" s="123"/>
      <c r="B66" s="128" t="s">
        <v>83</v>
      </c>
      <c r="C66" s="231" t="s">
        <v>84</v>
      </c>
      <c r="D66" s="232"/>
      <c r="E66" s="232"/>
      <c r="F66" s="136" t="s">
        <v>28</v>
      </c>
      <c r="G66" s="129"/>
      <c r="H66" s="129"/>
      <c r="I66" s="129">
        <f>'01 2020132 Pol'!G56</f>
        <v>0</v>
      </c>
      <c r="J66" s="134" t="str">
        <f>IF(I68=0,"",I66/I68*100)</f>
        <v/>
      </c>
    </row>
    <row r="67" spans="1:10" ht="36.75" customHeight="1" x14ac:dyDescent="0.2">
      <c r="A67" s="123"/>
      <c r="B67" s="128" t="s">
        <v>85</v>
      </c>
      <c r="C67" s="231" t="s">
        <v>86</v>
      </c>
      <c r="D67" s="232"/>
      <c r="E67" s="232"/>
      <c r="F67" s="136" t="s">
        <v>87</v>
      </c>
      <c r="G67" s="129"/>
      <c r="H67" s="129"/>
      <c r="I67" s="129">
        <f>'01 2020132 Pol'!G62+'02 2020132 Pol'!G21</f>
        <v>0</v>
      </c>
      <c r="J67" s="134" t="str">
        <f>IF(I68=0,"",I67/I68*100)</f>
        <v/>
      </c>
    </row>
    <row r="68" spans="1:10" ht="25.5" customHeight="1" x14ac:dyDescent="0.2">
      <c r="A68" s="124"/>
      <c r="B68" s="130" t="s">
        <v>1</v>
      </c>
      <c r="C68" s="131"/>
      <c r="D68" s="132"/>
      <c r="E68" s="132"/>
      <c r="F68" s="137"/>
      <c r="G68" s="133"/>
      <c r="H68" s="133"/>
      <c r="I68" s="133">
        <f>SUM(I51:I67)</f>
        <v>0</v>
      </c>
      <c r="J68" s="135">
        <f>SUM(J51:J67)</f>
        <v>0</v>
      </c>
    </row>
    <row r="69" spans="1:10" x14ac:dyDescent="0.2">
      <c r="F69" s="86"/>
      <c r="G69" s="86"/>
      <c r="H69" s="86"/>
      <c r="I69" s="86"/>
      <c r="J69" s="87"/>
    </row>
    <row r="70" spans="1:10" x14ac:dyDescent="0.2">
      <c r="F70" s="86"/>
      <c r="G70" s="86"/>
      <c r="H70" s="86"/>
      <c r="I70" s="86"/>
      <c r="J70" s="87"/>
    </row>
    <row r="71" spans="1:10" x14ac:dyDescent="0.2">
      <c r="F71" s="86"/>
      <c r="G71" s="86"/>
      <c r="H71" s="86"/>
      <c r="I71" s="86"/>
      <c r="J71" s="87"/>
    </row>
  </sheetData>
  <sheetProtection algorithmName="SHA-512" hashValue="MsqA1Jtlxzf6VvT9JWfsb7xMiab21ihgfKHPbg2JKlQYGx8zo4ddb1PZUiCx9Gi2yOy8WjOmc1W8z/gXjRAGSA==" saltValue="L1dfZb6iooDGHwlV1JVnG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65:E65"/>
    <mergeCell ref="C66:E66"/>
    <mergeCell ref="C67:E67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3" t="s">
        <v>7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50" t="s">
        <v>8</v>
      </c>
      <c r="B2" s="49"/>
      <c r="C2" s="235"/>
      <c r="D2" s="235"/>
      <c r="E2" s="235"/>
      <c r="F2" s="235"/>
      <c r="G2" s="236"/>
    </row>
    <row r="3" spans="1:7" ht="24.95" customHeight="1" x14ac:dyDescent="0.2">
      <c r="A3" s="50" t="s">
        <v>9</v>
      </c>
      <c r="B3" s="49"/>
      <c r="C3" s="235"/>
      <c r="D3" s="235"/>
      <c r="E3" s="235"/>
      <c r="F3" s="235"/>
      <c r="G3" s="236"/>
    </row>
    <row r="4" spans="1:7" ht="24.95" customHeight="1" x14ac:dyDescent="0.2">
      <c r="A4" s="50" t="s">
        <v>10</v>
      </c>
      <c r="B4" s="49"/>
      <c r="C4" s="235"/>
      <c r="D4" s="235"/>
      <c r="E4" s="235"/>
      <c r="F4" s="235"/>
      <c r="G4" s="23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3" activePane="bottomLeft" state="frozen"/>
      <selection pane="bottomLeft" activeCell="AB43" sqref="AB43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90</v>
      </c>
    </row>
    <row r="2" spans="1:60" ht="25.15" customHeight="1" x14ac:dyDescent="0.2">
      <c r="A2" s="139" t="s">
        <v>8</v>
      </c>
      <c r="B2" s="49" t="s">
        <v>41</v>
      </c>
      <c r="C2" s="250" t="s">
        <v>42</v>
      </c>
      <c r="D2" s="251"/>
      <c r="E2" s="251"/>
      <c r="F2" s="251"/>
      <c r="G2" s="252"/>
      <c r="AG2" t="s">
        <v>91</v>
      </c>
    </row>
    <row r="3" spans="1:60" ht="25.15" customHeight="1" x14ac:dyDescent="0.2">
      <c r="A3" s="139" t="s">
        <v>9</v>
      </c>
      <c r="B3" s="49" t="s">
        <v>44</v>
      </c>
      <c r="C3" s="250" t="s">
        <v>45</v>
      </c>
      <c r="D3" s="251"/>
      <c r="E3" s="251"/>
      <c r="F3" s="251"/>
      <c r="G3" s="252"/>
      <c r="AC3" s="121" t="s">
        <v>91</v>
      </c>
      <c r="AG3" t="s">
        <v>92</v>
      </c>
    </row>
    <row r="4" spans="1:60" ht="25.15" customHeight="1" x14ac:dyDescent="0.2">
      <c r="A4" s="140" t="s">
        <v>10</v>
      </c>
      <c r="B4" s="141" t="s">
        <v>41</v>
      </c>
      <c r="C4" s="253" t="s">
        <v>46</v>
      </c>
      <c r="D4" s="254"/>
      <c r="E4" s="254"/>
      <c r="F4" s="254"/>
      <c r="G4" s="255"/>
      <c r="AG4" t="s">
        <v>93</v>
      </c>
    </row>
    <row r="5" spans="1:60" x14ac:dyDescent="0.2">
      <c r="D5" s="10"/>
    </row>
    <row r="6" spans="1:60" ht="38.25" x14ac:dyDescent="0.2">
      <c r="A6" s="143" t="s">
        <v>94</v>
      </c>
      <c r="B6" s="145" t="s">
        <v>95</v>
      </c>
      <c r="C6" s="145" t="s">
        <v>96</v>
      </c>
      <c r="D6" s="144" t="s">
        <v>97</v>
      </c>
      <c r="E6" s="143" t="s">
        <v>98</v>
      </c>
      <c r="F6" s="142" t="s">
        <v>99</v>
      </c>
      <c r="G6" s="143" t="s">
        <v>31</v>
      </c>
      <c r="H6" s="146" t="s">
        <v>32</v>
      </c>
      <c r="I6" s="146" t="s">
        <v>100</v>
      </c>
      <c r="J6" s="146" t="s">
        <v>33</v>
      </c>
      <c r="K6" s="146" t="s">
        <v>101</v>
      </c>
      <c r="L6" s="146" t="s">
        <v>102</v>
      </c>
      <c r="M6" s="146" t="s">
        <v>103</v>
      </c>
      <c r="N6" s="146" t="s">
        <v>104</v>
      </c>
      <c r="O6" s="146" t="s">
        <v>105</v>
      </c>
      <c r="P6" s="146" t="s">
        <v>106</v>
      </c>
      <c r="Q6" s="146" t="s">
        <v>107</v>
      </c>
      <c r="R6" s="146" t="s">
        <v>108</v>
      </c>
      <c r="S6" s="146" t="s">
        <v>109</v>
      </c>
      <c r="T6" s="146" t="s">
        <v>110</v>
      </c>
      <c r="U6" s="146" t="s">
        <v>111</v>
      </c>
      <c r="V6" s="146" t="s">
        <v>112</v>
      </c>
      <c r="W6" s="146" t="s">
        <v>113</v>
      </c>
      <c r="X6" s="146" t="s">
        <v>114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7" t="s">
        <v>115</v>
      </c>
      <c r="B8" s="158" t="s">
        <v>53</v>
      </c>
      <c r="C8" s="176" t="s">
        <v>54</v>
      </c>
      <c r="D8" s="159"/>
      <c r="E8" s="160"/>
      <c r="F8" s="161"/>
      <c r="G8" s="162">
        <f>SUMIF(AG9:AG13,"&lt;&gt;NOR",G9:G13)</f>
        <v>0</v>
      </c>
      <c r="H8" s="156"/>
      <c r="I8" s="156">
        <f>SUM(I9:I13)</f>
        <v>0</v>
      </c>
      <c r="J8" s="156"/>
      <c r="K8" s="156">
        <f>SUM(K9:K13)</f>
        <v>5424.69</v>
      </c>
      <c r="L8" s="156"/>
      <c r="M8" s="156">
        <f>SUM(M9:M13)</f>
        <v>0</v>
      </c>
      <c r="N8" s="156"/>
      <c r="O8" s="156">
        <f>SUM(O9:O13)</f>
        <v>0</v>
      </c>
      <c r="P8" s="156"/>
      <c r="Q8" s="156">
        <f>SUM(Q9:Q13)</f>
        <v>0</v>
      </c>
      <c r="R8" s="156"/>
      <c r="S8" s="156"/>
      <c r="T8" s="156"/>
      <c r="U8" s="156"/>
      <c r="V8" s="156">
        <f>SUM(V9:V13)</f>
        <v>13.11</v>
      </c>
      <c r="W8" s="156"/>
      <c r="X8" s="156"/>
      <c r="AG8" t="s">
        <v>116</v>
      </c>
    </row>
    <row r="9" spans="1:60" outlineLevel="1" x14ac:dyDescent="0.2">
      <c r="A9" s="169">
        <v>1</v>
      </c>
      <c r="B9" s="170" t="s">
        <v>117</v>
      </c>
      <c r="C9" s="177" t="s">
        <v>118</v>
      </c>
      <c r="D9" s="171" t="s">
        <v>119</v>
      </c>
      <c r="E9" s="172">
        <v>1.407</v>
      </c>
      <c r="F9" s="173">
        <v>0</v>
      </c>
      <c r="G9" s="174">
        <f>ROUND(E9*F9,2)</f>
        <v>0</v>
      </c>
      <c r="H9" s="155">
        <v>0</v>
      </c>
      <c r="I9" s="154">
        <f>ROUND(E9*H9,2)</f>
        <v>0</v>
      </c>
      <c r="J9" s="155">
        <v>2205</v>
      </c>
      <c r="K9" s="154">
        <f>ROUND(E9*J9,2)</f>
        <v>3102.44</v>
      </c>
      <c r="L9" s="154">
        <v>21</v>
      </c>
      <c r="M9" s="154">
        <f>G9*(1+L9/100)</f>
        <v>0</v>
      </c>
      <c r="N9" s="154">
        <v>0</v>
      </c>
      <c r="O9" s="154">
        <f>ROUND(E9*N9,2)</f>
        <v>0</v>
      </c>
      <c r="P9" s="154">
        <v>0</v>
      </c>
      <c r="Q9" s="154">
        <f>ROUND(E9*P9,2)</f>
        <v>0</v>
      </c>
      <c r="R9" s="154"/>
      <c r="S9" s="154" t="s">
        <v>120</v>
      </c>
      <c r="T9" s="154" t="s">
        <v>120</v>
      </c>
      <c r="U9" s="154">
        <v>6.298</v>
      </c>
      <c r="V9" s="154">
        <f>ROUND(E9*U9,2)</f>
        <v>8.86</v>
      </c>
      <c r="W9" s="154"/>
      <c r="X9" s="154" t="s">
        <v>121</v>
      </c>
      <c r="Y9" s="147"/>
      <c r="Z9" s="147"/>
      <c r="AA9" s="147"/>
      <c r="AB9" s="147"/>
      <c r="AC9" s="147"/>
      <c r="AD9" s="147"/>
      <c r="AE9" s="147"/>
      <c r="AF9" s="147"/>
      <c r="AG9" s="147" t="s">
        <v>122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69">
        <v>2</v>
      </c>
      <c r="B10" s="170" t="s">
        <v>123</v>
      </c>
      <c r="C10" s="177" t="s">
        <v>124</v>
      </c>
      <c r="D10" s="171" t="s">
        <v>119</v>
      </c>
      <c r="E10" s="172">
        <v>1.407</v>
      </c>
      <c r="F10" s="173">
        <v>0</v>
      </c>
      <c r="G10" s="174">
        <f>ROUND(E10*F10,2)</f>
        <v>0</v>
      </c>
      <c r="H10" s="155">
        <v>0</v>
      </c>
      <c r="I10" s="154">
        <f>ROUND(E10*H10,2)</f>
        <v>0</v>
      </c>
      <c r="J10" s="155">
        <v>264.5</v>
      </c>
      <c r="K10" s="154">
        <f>ROUND(E10*J10,2)</f>
        <v>372.15</v>
      </c>
      <c r="L10" s="154">
        <v>21</v>
      </c>
      <c r="M10" s="154">
        <f>G10*(1+L10/100)</f>
        <v>0</v>
      </c>
      <c r="N10" s="154">
        <v>0</v>
      </c>
      <c r="O10" s="154">
        <f>ROUND(E10*N10,2)</f>
        <v>0</v>
      </c>
      <c r="P10" s="154">
        <v>0</v>
      </c>
      <c r="Q10" s="154">
        <f>ROUND(E10*P10,2)</f>
        <v>0</v>
      </c>
      <c r="R10" s="154"/>
      <c r="S10" s="154" t="s">
        <v>120</v>
      </c>
      <c r="T10" s="154" t="s">
        <v>120</v>
      </c>
      <c r="U10" s="154">
        <v>1.0999999999999999E-2</v>
      </c>
      <c r="V10" s="154">
        <f>ROUND(E10*U10,2)</f>
        <v>0.02</v>
      </c>
      <c r="W10" s="154"/>
      <c r="X10" s="154" t="s">
        <v>121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122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9">
        <v>3</v>
      </c>
      <c r="B11" s="170" t="s">
        <v>125</v>
      </c>
      <c r="C11" s="177" t="s">
        <v>126</v>
      </c>
      <c r="D11" s="171" t="s">
        <v>119</v>
      </c>
      <c r="E11" s="172">
        <v>1.407</v>
      </c>
      <c r="F11" s="173">
        <v>0</v>
      </c>
      <c r="G11" s="174">
        <f>ROUND(E11*F11,2)</f>
        <v>0</v>
      </c>
      <c r="H11" s="155">
        <v>0</v>
      </c>
      <c r="I11" s="154">
        <f>ROUND(E11*H11,2)</f>
        <v>0</v>
      </c>
      <c r="J11" s="155">
        <v>393</v>
      </c>
      <c r="K11" s="154">
        <f>ROUND(E11*J11,2)</f>
        <v>552.95000000000005</v>
      </c>
      <c r="L11" s="154">
        <v>21</v>
      </c>
      <c r="M11" s="154">
        <f>G11*(1+L11/100)</f>
        <v>0</v>
      </c>
      <c r="N11" s="154">
        <v>0</v>
      </c>
      <c r="O11" s="154">
        <f>ROUND(E11*N11,2)</f>
        <v>0</v>
      </c>
      <c r="P11" s="154">
        <v>0</v>
      </c>
      <c r="Q11" s="154">
        <f>ROUND(E11*P11,2)</f>
        <v>0</v>
      </c>
      <c r="R11" s="154"/>
      <c r="S11" s="154" t="s">
        <v>120</v>
      </c>
      <c r="T11" s="154" t="s">
        <v>120</v>
      </c>
      <c r="U11" s="154">
        <v>1.0680000000000001</v>
      </c>
      <c r="V11" s="154">
        <f>ROUND(E11*U11,2)</f>
        <v>1.5</v>
      </c>
      <c r="W11" s="154"/>
      <c r="X11" s="154" t="s">
        <v>121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122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9">
        <v>4</v>
      </c>
      <c r="B12" s="170" t="s">
        <v>127</v>
      </c>
      <c r="C12" s="177" t="s">
        <v>128</v>
      </c>
      <c r="D12" s="171" t="s">
        <v>119</v>
      </c>
      <c r="E12" s="172">
        <v>1.407</v>
      </c>
      <c r="F12" s="173">
        <v>0</v>
      </c>
      <c r="G12" s="174">
        <f>ROUND(E12*F12,2)</f>
        <v>0</v>
      </c>
      <c r="H12" s="155">
        <v>0</v>
      </c>
      <c r="I12" s="154">
        <f>ROUND(E12*H12,2)</f>
        <v>0</v>
      </c>
      <c r="J12" s="155">
        <v>713</v>
      </c>
      <c r="K12" s="154">
        <f>ROUND(E12*J12,2)</f>
        <v>1003.19</v>
      </c>
      <c r="L12" s="154">
        <v>21</v>
      </c>
      <c r="M12" s="154">
        <f>G12*(1+L12/100)</f>
        <v>0</v>
      </c>
      <c r="N12" s="154">
        <v>0</v>
      </c>
      <c r="O12" s="154">
        <f>ROUND(E12*N12,2)</f>
        <v>0</v>
      </c>
      <c r="P12" s="154">
        <v>0</v>
      </c>
      <c r="Q12" s="154">
        <f>ROUND(E12*P12,2)</f>
        <v>0</v>
      </c>
      <c r="R12" s="154"/>
      <c r="S12" s="154" t="s">
        <v>120</v>
      </c>
      <c r="T12" s="154" t="s">
        <v>120</v>
      </c>
      <c r="U12" s="154">
        <v>1.9379999999999999</v>
      </c>
      <c r="V12" s="154">
        <f>ROUND(E12*U12,2)</f>
        <v>2.73</v>
      </c>
      <c r="W12" s="154"/>
      <c r="X12" s="154" t="s">
        <v>121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122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9">
        <v>5</v>
      </c>
      <c r="B13" s="170" t="s">
        <v>129</v>
      </c>
      <c r="C13" s="177" t="s">
        <v>130</v>
      </c>
      <c r="D13" s="171" t="s">
        <v>119</v>
      </c>
      <c r="E13" s="172">
        <v>1.407</v>
      </c>
      <c r="F13" s="173">
        <v>0</v>
      </c>
      <c r="G13" s="174">
        <f>ROUND(E13*F13,2)</f>
        <v>0</v>
      </c>
      <c r="H13" s="155">
        <v>0</v>
      </c>
      <c r="I13" s="154">
        <f>ROUND(E13*H13,2)</f>
        <v>0</v>
      </c>
      <c r="J13" s="155">
        <v>280</v>
      </c>
      <c r="K13" s="154">
        <f>ROUND(E13*J13,2)</f>
        <v>393.96</v>
      </c>
      <c r="L13" s="154">
        <v>21</v>
      </c>
      <c r="M13" s="154">
        <f>G13*(1+L13/100)</f>
        <v>0</v>
      </c>
      <c r="N13" s="154">
        <v>0</v>
      </c>
      <c r="O13" s="154">
        <f>ROUND(E13*N13,2)</f>
        <v>0</v>
      </c>
      <c r="P13" s="154">
        <v>0</v>
      </c>
      <c r="Q13" s="154">
        <f>ROUND(E13*P13,2)</f>
        <v>0</v>
      </c>
      <c r="R13" s="154"/>
      <c r="S13" s="154" t="s">
        <v>120</v>
      </c>
      <c r="T13" s="154" t="s">
        <v>120</v>
      </c>
      <c r="U13" s="154">
        <v>0</v>
      </c>
      <c r="V13" s="154">
        <f>ROUND(E13*U13,2)</f>
        <v>0</v>
      </c>
      <c r="W13" s="154"/>
      <c r="X13" s="154" t="s">
        <v>121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122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57" t="s">
        <v>115</v>
      </c>
      <c r="B14" s="158" t="s">
        <v>55</v>
      </c>
      <c r="C14" s="176" t="s">
        <v>56</v>
      </c>
      <c r="D14" s="159"/>
      <c r="E14" s="160"/>
      <c r="F14" s="173">
        <v>0</v>
      </c>
      <c r="G14" s="162">
        <f>SUMIF(AG15:AG16,"&lt;&gt;NOR",G15:G16)</f>
        <v>0</v>
      </c>
      <c r="H14" s="156"/>
      <c r="I14" s="156">
        <f>SUM(I15:I16)</f>
        <v>690.86</v>
      </c>
      <c r="J14" s="156"/>
      <c r="K14" s="156">
        <f>SUM(K15:K16)</f>
        <v>461.14</v>
      </c>
      <c r="L14" s="156"/>
      <c r="M14" s="156">
        <f>SUM(M15:M16)</f>
        <v>0</v>
      </c>
      <c r="N14" s="156"/>
      <c r="O14" s="156">
        <f>SUM(O15:O16)</f>
        <v>0</v>
      </c>
      <c r="P14" s="156"/>
      <c r="Q14" s="156">
        <f>SUM(Q15:Q16)</f>
        <v>0</v>
      </c>
      <c r="R14" s="156"/>
      <c r="S14" s="156"/>
      <c r="T14" s="156"/>
      <c r="U14" s="156"/>
      <c r="V14" s="156">
        <f>SUM(V15:V16)</f>
        <v>0.94</v>
      </c>
      <c r="W14" s="156"/>
      <c r="X14" s="156"/>
      <c r="AG14" t="s">
        <v>116</v>
      </c>
    </row>
    <row r="15" spans="1:60" outlineLevel="1" x14ac:dyDescent="0.2">
      <c r="A15" s="169">
        <v>6</v>
      </c>
      <c r="B15" s="170" t="s">
        <v>131</v>
      </c>
      <c r="C15" s="177" t="s">
        <v>132</v>
      </c>
      <c r="D15" s="171" t="s">
        <v>133</v>
      </c>
      <c r="E15" s="172">
        <v>1</v>
      </c>
      <c r="F15" s="173">
        <v>0</v>
      </c>
      <c r="G15" s="174">
        <f>ROUND(E15*F15,2)</f>
        <v>0</v>
      </c>
      <c r="H15" s="155">
        <v>5.86</v>
      </c>
      <c r="I15" s="154">
        <f>ROUND(E15*H15,2)</f>
        <v>5.86</v>
      </c>
      <c r="J15" s="155">
        <v>461.14</v>
      </c>
      <c r="K15" s="154">
        <f>ROUND(E15*J15,2)</f>
        <v>461.14</v>
      </c>
      <c r="L15" s="154">
        <v>21</v>
      </c>
      <c r="M15" s="154">
        <f>G15*(1+L15/100)</f>
        <v>0</v>
      </c>
      <c r="N15" s="154">
        <v>1.6000000000000001E-4</v>
      </c>
      <c r="O15" s="154">
        <f>ROUND(E15*N15,2)</f>
        <v>0</v>
      </c>
      <c r="P15" s="154">
        <v>0</v>
      </c>
      <c r="Q15" s="154">
        <f>ROUND(E15*P15,2)</f>
        <v>0</v>
      </c>
      <c r="R15" s="154"/>
      <c r="S15" s="154" t="s">
        <v>120</v>
      </c>
      <c r="T15" s="154" t="s">
        <v>120</v>
      </c>
      <c r="U15" s="154">
        <v>0.94</v>
      </c>
      <c r="V15" s="154">
        <f>ROUND(E15*U15,2)</f>
        <v>0.94</v>
      </c>
      <c r="W15" s="154"/>
      <c r="X15" s="154" t="s">
        <v>121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122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9">
        <v>7</v>
      </c>
      <c r="B16" s="170" t="s">
        <v>134</v>
      </c>
      <c r="C16" s="177" t="s">
        <v>135</v>
      </c>
      <c r="D16" s="171" t="s">
        <v>133</v>
      </c>
      <c r="E16" s="172">
        <v>1</v>
      </c>
      <c r="F16" s="173">
        <v>0</v>
      </c>
      <c r="G16" s="174">
        <f>ROUND(E16*F16,2)</f>
        <v>0</v>
      </c>
      <c r="H16" s="155">
        <v>685</v>
      </c>
      <c r="I16" s="154">
        <f>ROUND(E16*H16,2)</f>
        <v>685</v>
      </c>
      <c r="J16" s="155">
        <v>0</v>
      </c>
      <c r="K16" s="154">
        <f>ROUND(E16*J16,2)</f>
        <v>0</v>
      </c>
      <c r="L16" s="154">
        <v>21</v>
      </c>
      <c r="M16" s="154">
        <f>G16*(1+L16/100)</f>
        <v>0</v>
      </c>
      <c r="N16" s="154">
        <v>1E-3</v>
      </c>
      <c r="O16" s="154">
        <f>ROUND(E16*N16,2)</f>
        <v>0</v>
      </c>
      <c r="P16" s="154">
        <v>0</v>
      </c>
      <c r="Q16" s="154">
        <f>ROUND(E16*P16,2)</f>
        <v>0</v>
      </c>
      <c r="R16" s="154" t="s">
        <v>136</v>
      </c>
      <c r="S16" s="154" t="s">
        <v>120</v>
      </c>
      <c r="T16" s="154" t="s">
        <v>120</v>
      </c>
      <c r="U16" s="154">
        <v>0</v>
      </c>
      <c r="V16" s="154">
        <f>ROUND(E16*U16,2)</f>
        <v>0</v>
      </c>
      <c r="W16" s="154"/>
      <c r="X16" s="154" t="s">
        <v>137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138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57" t="s">
        <v>115</v>
      </c>
      <c r="B17" s="158" t="s">
        <v>57</v>
      </c>
      <c r="C17" s="176" t="s">
        <v>58</v>
      </c>
      <c r="D17" s="159"/>
      <c r="E17" s="160"/>
      <c r="F17" s="173">
        <v>0</v>
      </c>
      <c r="G17" s="162">
        <f>SUMIF(AG18:AG19,"&lt;&gt;NOR",G18:G19)</f>
        <v>0</v>
      </c>
      <c r="H17" s="156"/>
      <c r="I17" s="156">
        <f>SUM(I18:I19)</f>
        <v>22486.22</v>
      </c>
      <c r="J17" s="156"/>
      <c r="K17" s="156">
        <f>SUM(K18:K19)</f>
        <v>35636.479999999996</v>
      </c>
      <c r="L17" s="156"/>
      <c r="M17" s="156">
        <f>SUM(M18:M19)</f>
        <v>0</v>
      </c>
      <c r="N17" s="156"/>
      <c r="O17" s="156">
        <f>SUM(O18:O19)</f>
        <v>1.08</v>
      </c>
      <c r="P17" s="156"/>
      <c r="Q17" s="156">
        <f>SUM(Q18:Q19)</f>
        <v>0</v>
      </c>
      <c r="R17" s="156"/>
      <c r="S17" s="156"/>
      <c r="T17" s="156"/>
      <c r="U17" s="156"/>
      <c r="V17" s="156">
        <f>SUM(V18:V19)</f>
        <v>75.77000000000001</v>
      </c>
      <c r="W17" s="156"/>
      <c r="X17" s="156"/>
      <c r="AG17" t="s">
        <v>116</v>
      </c>
    </row>
    <row r="18" spans="1:60" ht="22.5" outlineLevel="1" x14ac:dyDescent="0.2">
      <c r="A18" s="169">
        <v>8</v>
      </c>
      <c r="B18" s="170" t="s">
        <v>139</v>
      </c>
      <c r="C18" s="177" t="s">
        <v>140</v>
      </c>
      <c r="D18" s="171" t="s">
        <v>141</v>
      </c>
      <c r="E18" s="172">
        <v>63.75</v>
      </c>
      <c r="F18" s="173">
        <v>0</v>
      </c>
      <c r="G18" s="174">
        <f>ROUND(E18*F18,2)</f>
        <v>0</v>
      </c>
      <c r="H18" s="155">
        <v>243.22</v>
      </c>
      <c r="I18" s="154">
        <f>ROUND(E18*H18,2)</f>
        <v>15505.28</v>
      </c>
      <c r="J18" s="155">
        <v>361.78</v>
      </c>
      <c r="K18" s="154">
        <f>ROUND(E18*J18,2)</f>
        <v>23063.48</v>
      </c>
      <c r="L18" s="154">
        <v>21</v>
      </c>
      <c r="M18" s="154">
        <f>G18*(1+L18/100)</f>
        <v>0</v>
      </c>
      <c r="N18" s="154">
        <v>1.1990000000000001E-2</v>
      </c>
      <c r="O18" s="154">
        <f>ROUND(E18*N18,2)</f>
        <v>0.76</v>
      </c>
      <c r="P18" s="154">
        <v>0</v>
      </c>
      <c r="Q18" s="154">
        <f>ROUND(E18*P18,2)</f>
        <v>0</v>
      </c>
      <c r="R18" s="154"/>
      <c r="S18" s="154" t="s">
        <v>120</v>
      </c>
      <c r="T18" s="154" t="s">
        <v>120</v>
      </c>
      <c r="U18" s="154">
        <v>0.76900000000000002</v>
      </c>
      <c r="V18" s="154">
        <f>ROUND(E18*U18,2)</f>
        <v>49.02</v>
      </c>
      <c r="W18" s="154"/>
      <c r="X18" s="154" t="s">
        <v>121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122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69">
        <v>9</v>
      </c>
      <c r="B19" s="170" t="s">
        <v>142</v>
      </c>
      <c r="C19" s="177" t="s">
        <v>143</v>
      </c>
      <c r="D19" s="171" t="s">
        <v>141</v>
      </c>
      <c r="E19" s="172">
        <v>26.46</v>
      </c>
      <c r="F19" s="173">
        <v>0</v>
      </c>
      <c r="G19" s="174">
        <f>ROUND(E19*F19,2)</f>
        <v>0</v>
      </c>
      <c r="H19" s="155">
        <v>263.83</v>
      </c>
      <c r="I19" s="154">
        <f>ROUND(E19*H19,2)</f>
        <v>6980.94</v>
      </c>
      <c r="J19" s="155">
        <v>475.17</v>
      </c>
      <c r="K19" s="154">
        <f>ROUND(E19*J19,2)</f>
        <v>12573</v>
      </c>
      <c r="L19" s="154">
        <v>21</v>
      </c>
      <c r="M19" s="154">
        <f>G19*(1+L19/100)</f>
        <v>0</v>
      </c>
      <c r="N19" s="154">
        <v>1.2149999999999999E-2</v>
      </c>
      <c r="O19" s="154">
        <f>ROUND(E19*N19,2)</f>
        <v>0.32</v>
      </c>
      <c r="P19" s="154">
        <v>0</v>
      </c>
      <c r="Q19" s="154">
        <f>ROUND(E19*P19,2)</f>
        <v>0</v>
      </c>
      <c r="R19" s="154"/>
      <c r="S19" s="154" t="s">
        <v>120</v>
      </c>
      <c r="T19" s="154" t="s">
        <v>120</v>
      </c>
      <c r="U19" s="154">
        <v>1.0109999999999999</v>
      </c>
      <c r="V19" s="154">
        <f>ROUND(E19*U19,2)</f>
        <v>26.75</v>
      </c>
      <c r="W19" s="154"/>
      <c r="X19" s="154" t="s">
        <v>121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122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57" t="s">
        <v>115</v>
      </c>
      <c r="B20" s="158" t="s">
        <v>59</v>
      </c>
      <c r="C20" s="176" t="s">
        <v>60</v>
      </c>
      <c r="D20" s="159"/>
      <c r="E20" s="160"/>
      <c r="F20" s="173">
        <v>0</v>
      </c>
      <c r="G20" s="162">
        <f>SUMIF(AG21:AG21,"&lt;&gt;NOR",G21:G21)</f>
        <v>0</v>
      </c>
      <c r="H20" s="156"/>
      <c r="I20" s="156">
        <f>SUM(I21:I21)</f>
        <v>402.11</v>
      </c>
      <c r="J20" s="156"/>
      <c r="K20" s="156">
        <f>SUM(K21:K21)</f>
        <v>2479.33</v>
      </c>
      <c r="L20" s="156"/>
      <c r="M20" s="156">
        <f>SUM(M21:M21)</f>
        <v>0</v>
      </c>
      <c r="N20" s="156"/>
      <c r="O20" s="156">
        <f>SUM(O21:O21)</f>
        <v>0.23</v>
      </c>
      <c r="P20" s="156"/>
      <c r="Q20" s="156">
        <f>SUM(Q21:Q21)</f>
        <v>0</v>
      </c>
      <c r="R20" s="156"/>
      <c r="S20" s="156"/>
      <c r="T20" s="156"/>
      <c r="U20" s="156"/>
      <c r="V20" s="156">
        <f>SUM(V21:V21)</f>
        <v>5.09</v>
      </c>
      <c r="W20" s="156"/>
      <c r="X20" s="156"/>
      <c r="AG20" t="s">
        <v>116</v>
      </c>
    </row>
    <row r="21" spans="1:60" outlineLevel="1" x14ac:dyDescent="0.2">
      <c r="A21" s="169">
        <v>10</v>
      </c>
      <c r="B21" s="170" t="s">
        <v>144</v>
      </c>
      <c r="C21" s="177" t="s">
        <v>145</v>
      </c>
      <c r="D21" s="171" t="s">
        <v>141</v>
      </c>
      <c r="E21" s="172">
        <v>4.32</v>
      </c>
      <c r="F21" s="173">
        <v>0</v>
      </c>
      <c r="G21" s="174">
        <f>ROUND(E21*F21,2)</f>
        <v>0</v>
      </c>
      <c r="H21" s="155">
        <v>93.08</v>
      </c>
      <c r="I21" s="154">
        <f>ROUND(E21*H21,2)</f>
        <v>402.11</v>
      </c>
      <c r="J21" s="155">
        <v>573.91999999999996</v>
      </c>
      <c r="K21" s="154">
        <f>ROUND(E21*J21,2)</f>
        <v>2479.33</v>
      </c>
      <c r="L21" s="154">
        <v>21</v>
      </c>
      <c r="M21" s="154">
        <f>G21*(1+L21/100)</f>
        <v>0</v>
      </c>
      <c r="N21" s="154">
        <v>5.3690000000000002E-2</v>
      </c>
      <c r="O21" s="154">
        <f>ROUND(E21*N21,2)</f>
        <v>0.23</v>
      </c>
      <c r="P21" s="154">
        <v>0</v>
      </c>
      <c r="Q21" s="154">
        <f>ROUND(E21*P21,2)</f>
        <v>0</v>
      </c>
      <c r="R21" s="154"/>
      <c r="S21" s="154" t="s">
        <v>120</v>
      </c>
      <c r="T21" s="154" t="s">
        <v>120</v>
      </c>
      <c r="U21" s="154">
        <v>1.17717</v>
      </c>
      <c r="V21" s="154">
        <f>ROUND(E21*U21,2)</f>
        <v>5.09</v>
      </c>
      <c r="W21" s="154"/>
      <c r="X21" s="154" t="s">
        <v>121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122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57" t="s">
        <v>115</v>
      </c>
      <c r="B22" s="158" t="s">
        <v>61</v>
      </c>
      <c r="C22" s="176" t="s">
        <v>62</v>
      </c>
      <c r="D22" s="159"/>
      <c r="E22" s="160"/>
      <c r="F22" s="173">
        <v>0</v>
      </c>
      <c r="G22" s="162">
        <f>SUMIF(AG23:AG23,"&lt;&gt;NOR",G23:G23)</f>
        <v>0</v>
      </c>
      <c r="H22" s="156"/>
      <c r="I22" s="156">
        <f>SUM(I23:I23)</f>
        <v>8846</v>
      </c>
      <c r="J22" s="156"/>
      <c r="K22" s="156">
        <f>SUM(K23:K23)</f>
        <v>4707.63</v>
      </c>
      <c r="L22" s="156"/>
      <c r="M22" s="156">
        <f>SUM(M23:M23)</f>
        <v>0</v>
      </c>
      <c r="N22" s="156"/>
      <c r="O22" s="156">
        <f>SUM(O23:O23)</f>
        <v>9.24</v>
      </c>
      <c r="P22" s="156"/>
      <c r="Q22" s="156">
        <f>SUM(Q23:Q23)</f>
        <v>0</v>
      </c>
      <c r="R22" s="156"/>
      <c r="S22" s="156"/>
      <c r="T22" s="156"/>
      <c r="U22" s="156"/>
      <c r="V22" s="156">
        <f>SUM(V23:V23)</f>
        <v>11.75</v>
      </c>
      <c r="W22" s="156"/>
      <c r="X22" s="156"/>
      <c r="AG22" t="s">
        <v>116</v>
      </c>
    </row>
    <row r="23" spans="1:60" outlineLevel="1" x14ac:dyDescent="0.2">
      <c r="A23" s="169">
        <v>11</v>
      </c>
      <c r="B23" s="170" t="s">
        <v>146</v>
      </c>
      <c r="C23" s="177" t="s">
        <v>147</v>
      </c>
      <c r="D23" s="171" t="s">
        <v>119</v>
      </c>
      <c r="E23" s="172">
        <v>3.6581999999999999</v>
      </c>
      <c r="F23" s="173">
        <v>0</v>
      </c>
      <c r="G23" s="174">
        <f>ROUND(E23*F23,2)</f>
        <v>0</v>
      </c>
      <c r="H23" s="155">
        <v>2418.13</v>
      </c>
      <c r="I23" s="154">
        <f>ROUND(E23*H23,2)</f>
        <v>8846</v>
      </c>
      <c r="J23" s="155">
        <v>1286.8699999999999</v>
      </c>
      <c r="K23" s="154">
        <f>ROUND(E23*J23,2)</f>
        <v>4707.63</v>
      </c>
      <c r="L23" s="154">
        <v>21</v>
      </c>
      <c r="M23" s="154">
        <f>G23*(1+L23/100)</f>
        <v>0</v>
      </c>
      <c r="N23" s="154">
        <v>2.5249999999999999</v>
      </c>
      <c r="O23" s="154">
        <f>ROUND(E23*N23,2)</f>
        <v>9.24</v>
      </c>
      <c r="P23" s="154">
        <v>0</v>
      </c>
      <c r="Q23" s="154">
        <f>ROUND(E23*P23,2)</f>
        <v>0</v>
      </c>
      <c r="R23" s="154"/>
      <c r="S23" s="154" t="s">
        <v>120</v>
      </c>
      <c r="T23" s="154" t="s">
        <v>120</v>
      </c>
      <c r="U23" s="154">
        <v>3.2130000000000001</v>
      </c>
      <c r="V23" s="154">
        <f>ROUND(E23*U23,2)</f>
        <v>11.75</v>
      </c>
      <c r="W23" s="154"/>
      <c r="X23" s="154" t="s">
        <v>121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122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57" t="s">
        <v>115</v>
      </c>
      <c r="B24" s="158" t="s">
        <v>63</v>
      </c>
      <c r="C24" s="176" t="s">
        <v>64</v>
      </c>
      <c r="D24" s="159"/>
      <c r="E24" s="160"/>
      <c r="F24" s="173">
        <v>0</v>
      </c>
      <c r="G24" s="162">
        <f>SUMIF(AG25:AG26,"&lt;&gt;NOR",G25:G26)</f>
        <v>0</v>
      </c>
      <c r="H24" s="156"/>
      <c r="I24" s="156">
        <f>SUM(I25:I26)</f>
        <v>644.45000000000005</v>
      </c>
      <c r="J24" s="156"/>
      <c r="K24" s="156">
        <f>SUM(K25:K26)</f>
        <v>471.67</v>
      </c>
      <c r="L24" s="156"/>
      <c r="M24" s="156">
        <f>SUM(M25:M26)</f>
        <v>0</v>
      </c>
      <c r="N24" s="156"/>
      <c r="O24" s="156">
        <f>SUM(O25:O26)</f>
        <v>0.02</v>
      </c>
      <c r="P24" s="156"/>
      <c r="Q24" s="156">
        <f>SUM(Q25:Q26)</f>
        <v>0</v>
      </c>
      <c r="R24" s="156"/>
      <c r="S24" s="156"/>
      <c r="T24" s="156"/>
      <c r="U24" s="156"/>
      <c r="V24" s="156">
        <f>SUM(V25:V26)</f>
        <v>1.02</v>
      </c>
      <c r="W24" s="156"/>
      <c r="X24" s="156"/>
      <c r="AG24" t="s">
        <v>116</v>
      </c>
    </row>
    <row r="25" spans="1:60" outlineLevel="1" x14ac:dyDescent="0.2">
      <c r="A25" s="169">
        <v>12</v>
      </c>
      <c r="B25" s="170" t="s">
        <v>148</v>
      </c>
      <c r="C25" s="177" t="s">
        <v>149</v>
      </c>
      <c r="D25" s="171" t="s">
        <v>150</v>
      </c>
      <c r="E25" s="172">
        <v>2.4</v>
      </c>
      <c r="F25" s="173">
        <v>0</v>
      </c>
      <c r="G25" s="174">
        <f>ROUND(E25*F25,2)</f>
        <v>0</v>
      </c>
      <c r="H25" s="155">
        <v>9.4700000000000006</v>
      </c>
      <c r="I25" s="154">
        <f>ROUND(E25*H25,2)</f>
        <v>22.73</v>
      </c>
      <c r="J25" s="155">
        <v>196.53</v>
      </c>
      <c r="K25" s="154">
        <f>ROUND(E25*J25,2)</f>
        <v>471.67</v>
      </c>
      <c r="L25" s="154">
        <v>21</v>
      </c>
      <c r="M25" s="154">
        <f>G25*(1+L25/100)</f>
        <v>0</v>
      </c>
      <c r="N25" s="154">
        <v>2.2200000000000002E-3</v>
      </c>
      <c r="O25" s="154">
        <f>ROUND(E25*N25,2)</f>
        <v>0.01</v>
      </c>
      <c r="P25" s="154">
        <v>0</v>
      </c>
      <c r="Q25" s="154">
        <f>ROUND(E25*P25,2)</f>
        <v>0</v>
      </c>
      <c r="R25" s="154"/>
      <c r="S25" s="154" t="s">
        <v>120</v>
      </c>
      <c r="T25" s="154" t="s">
        <v>120</v>
      </c>
      <c r="U25" s="154">
        <v>0.42499999999999999</v>
      </c>
      <c r="V25" s="154">
        <f>ROUND(E25*U25,2)</f>
        <v>1.02</v>
      </c>
      <c r="W25" s="154"/>
      <c r="X25" s="154" t="s">
        <v>121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122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9">
        <v>13</v>
      </c>
      <c r="B26" s="170" t="s">
        <v>151</v>
      </c>
      <c r="C26" s="177" t="s">
        <v>152</v>
      </c>
      <c r="D26" s="171" t="s">
        <v>150</v>
      </c>
      <c r="E26" s="172">
        <v>2.64</v>
      </c>
      <c r="F26" s="173">
        <v>0</v>
      </c>
      <c r="G26" s="174">
        <f>ROUND(E26*F26,2)</f>
        <v>0</v>
      </c>
      <c r="H26" s="155">
        <v>235.5</v>
      </c>
      <c r="I26" s="154">
        <f>ROUND(E26*H26,2)</f>
        <v>621.72</v>
      </c>
      <c r="J26" s="155">
        <v>0</v>
      </c>
      <c r="K26" s="154">
        <f>ROUND(E26*J26,2)</f>
        <v>0</v>
      </c>
      <c r="L26" s="154">
        <v>21</v>
      </c>
      <c r="M26" s="154">
        <f>G26*(1+L26/100)</f>
        <v>0</v>
      </c>
      <c r="N26" s="154">
        <v>5.1999999999999998E-3</v>
      </c>
      <c r="O26" s="154">
        <f>ROUND(E26*N26,2)</f>
        <v>0.01</v>
      </c>
      <c r="P26" s="154">
        <v>0</v>
      </c>
      <c r="Q26" s="154">
        <f>ROUND(E26*P26,2)</f>
        <v>0</v>
      </c>
      <c r="R26" s="154" t="s">
        <v>136</v>
      </c>
      <c r="S26" s="154" t="s">
        <v>120</v>
      </c>
      <c r="T26" s="154" t="s">
        <v>120</v>
      </c>
      <c r="U26" s="154">
        <v>0</v>
      </c>
      <c r="V26" s="154">
        <f>ROUND(E26*U26,2)</f>
        <v>0</v>
      </c>
      <c r="W26" s="154"/>
      <c r="X26" s="154" t="s">
        <v>137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138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5.5" x14ac:dyDescent="0.2">
      <c r="A27" s="157" t="s">
        <v>115</v>
      </c>
      <c r="B27" s="158" t="s">
        <v>65</v>
      </c>
      <c r="C27" s="176" t="s">
        <v>66</v>
      </c>
      <c r="D27" s="159"/>
      <c r="E27" s="160"/>
      <c r="F27" s="173">
        <v>0</v>
      </c>
      <c r="G27" s="162">
        <f>SUMIF(AG28:AG31,"&lt;&gt;NOR",G28:G31)</f>
        <v>0</v>
      </c>
      <c r="H27" s="156"/>
      <c r="I27" s="156">
        <f>SUM(I28:I31)</f>
        <v>6550.68</v>
      </c>
      <c r="J27" s="156"/>
      <c r="K27" s="156">
        <f>SUM(K28:K31)</f>
        <v>10142.09</v>
      </c>
      <c r="L27" s="156"/>
      <c r="M27" s="156">
        <f>SUM(M28:M31)</f>
        <v>0</v>
      </c>
      <c r="N27" s="156"/>
      <c r="O27" s="156">
        <f>SUM(O28:O31)</f>
        <v>0.02</v>
      </c>
      <c r="P27" s="156"/>
      <c r="Q27" s="156">
        <f>SUM(Q28:Q31)</f>
        <v>0</v>
      </c>
      <c r="R27" s="156"/>
      <c r="S27" s="156"/>
      <c r="T27" s="156"/>
      <c r="U27" s="156"/>
      <c r="V27" s="156">
        <f>SUM(V28:V31)</f>
        <v>24.15</v>
      </c>
      <c r="W27" s="156"/>
      <c r="X27" s="156"/>
      <c r="AG27" t="s">
        <v>116</v>
      </c>
    </row>
    <row r="28" spans="1:60" outlineLevel="1" x14ac:dyDescent="0.2">
      <c r="A28" s="169">
        <v>14</v>
      </c>
      <c r="B28" s="170" t="s">
        <v>153</v>
      </c>
      <c r="C28" s="177" t="s">
        <v>154</v>
      </c>
      <c r="D28" s="171" t="s">
        <v>141</v>
      </c>
      <c r="E28" s="172">
        <v>52.42</v>
      </c>
      <c r="F28" s="173">
        <v>0</v>
      </c>
      <c r="G28" s="174">
        <f>ROUND(E28*F28,2)</f>
        <v>0</v>
      </c>
      <c r="H28" s="155">
        <v>1.44</v>
      </c>
      <c r="I28" s="154">
        <f>ROUND(E28*H28,2)</f>
        <v>75.48</v>
      </c>
      <c r="J28" s="155">
        <v>117.06</v>
      </c>
      <c r="K28" s="154">
        <f>ROUND(E28*J28,2)</f>
        <v>6136.29</v>
      </c>
      <c r="L28" s="154">
        <v>21</v>
      </c>
      <c r="M28" s="154">
        <f>G28*(1+L28/100)</f>
        <v>0</v>
      </c>
      <c r="N28" s="154">
        <v>4.0000000000000003E-5</v>
      </c>
      <c r="O28" s="154">
        <f>ROUND(E28*N28,2)</f>
        <v>0</v>
      </c>
      <c r="P28" s="154">
        <v>0</v>
      </c>
      <c r="Q28" s="154">
        <f>ROUND(E28*P28,2)</f>
        <v>0</v>
      </c>
      <c r="R28" s="154"/>
      <c r="S28" s="154" t="s">
        <v>120</v>
      </c>
      <c r="T28" s="154" t="s">
        <v>120</v>
      </c>
      <c r="U28" s="154">
        <v>0.308</v>
      </c>
      <c r="V28" s="154">
        <f>ROUND(E28*U28,2)</f>
        <v>16.149999999999999</v>
      </c>
      <c r="W28" s="154"/>
      <c r="X28" s="154" t="s">
        <v>121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122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9">
        <v>15</v>
      </c>
      <c r="B29" s="170" t="s">
        <v>155</v>
      </c>
      <c r="C29" s="177" t="s">
        <v>156</v>
      </c>
      <c r="D29" s="171" t="s">
        <v>133</v>
      </c>
      <c r="E29" s="172">
        <v>32</v>
      </c>
      <c r="F29" s="173">
        <v>0</v>
      </c>
      <c r="G29" s="174">
        <f>ROUND(E29*F29,2)</f>
        <v>0</v>
      </c>
      <c r="H29" s="155">
        <v>23.85</v>
      </c>
      <c r="I29" s="154">
        <f>ROUND(E29*H29,2)</f>
        <v>763.2</v>
      </c>
      <c r="J29" s="155">
        <v>105.65</v>
      </c>
      <c r="K29" s="154">
        <f>ROUND(E29*J29,2)</f>
        <v>3380.8</v>
      </c>
      <c r="L29" s="154">
        <v>21</v>
      </c>
      <c r="M29" s="154">
        <f>G29*(1+L29/100)</f>
        <v>0</v>
      </c>
      <c r="N29" s="154">
        <v>4.0000000000000003E-5</v>
      </c>
      <c r="O29" s="154">
        <f>ROUND(E29*N29,2)</f>
        <v>0</v>
      </c>
      <c r="P29" s="154">
        <v>0</v>
      </c>
      <c r="Q29" s="154">
        <f>ROUND(E29*P29,2)</f>
        <v>0</v>
      </c>
      <c r="R29" s="154"/>
      <c r="S29" s="154" t="s">
        <v>120</v>
      </c>
      <c r="T29" s="154" t="s">
        <v>120</v>
      </c>
      <c r="U29" s="154">
        <v>0.25</v>
      </c>
      <c r="V29" s="154">
        <f>ROUND(E29*U29,2)</f>
        <v>8</v>
      </c>
      <c r="W29" s="154"/>
      <c r="X29" s="154" t="s">
        <v>121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122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9">
        <v>16</v>
      </c>
      <c r="B30" s="170" t="s">
        <v>157</v>
      </c>
      <c r="C30" s="177" t="s">
        <v>158</v>
      </c>
      <c r="D30" s="171" t="s">
        <v>159</v>
      </c>
      <c r="E30" s="172">
        <v>25</v>
      </c>
      <c r="F30" s="173">
        <v>0</v>
      </c>
      <c r="G30" s="174">
        <f>ROUND(E30*F30,2)</f>
        <v>0</v>
      </c>
      <c r="H30" s="155">
        <v>0</v>
      </c>
      <c r="I30" s="154">
        <f>ROUND(E30*H30,2)</f>
        <v>0</v>
      </c>
      <c r="J30" s="155">
        <v>25</v>
      </c>
      <c r="K30" s="154">
        <f>ROUND(E30*J30,2)</f>
        <v>625</v>
      </c>
      <c r="L30" s="154">
        <v>21</v>
      </c>
      <c r="M30" s="154">
        <f>G30*(1+L30/100)</f>
        <v>0</v>
      </c>
      <c r="N30" s="154">
        <v>0</v>
      </c>
      <c r="O30" s="154">
        <f>ROUND(E30*N30,2)</f>
        <v>0</v>
      </c>
      <c r="P30" s="154">
        <v>0</v>
      </c>
      <c r="Q30" s="154">
        <f>ROUND(E30*P30,2)</f>
        <v>0</v>
      </c>
      <c r="R30" s="154"/>
      <c r="S30" s="154" t="s">
        <v>160</v>
      </c>
      <c r="T30" s="154" t="s">
        <v>161</v>
      </c>
      <c r="U30" s="154">
        <v>0</v>
      </c>
      <c r="V30" s="154">
        <f>ROUND(E30*U30,2)</f>
        <v>0</v>
      </c>
      <c r="W30" s="154"/>
      <c r="X30" s="154" t="s">
        <v>121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122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9">
        <v>17</v>
      </c>
      <c r="B31" s="170" t="s">
        <v>162</v>
      </c>
      <c r="C31" s="177" t="s">
        <v>163</v>
      </c>
      <c r="D31" s="171" t="s">
        <v>133</v>
      </c>
      <c r="E31" s="172">
        <v>32</v>
      </c>
      <c r="F31" s="173">
        <v>0</v>
      </c>
      <c r="G31" s="174">
        <f>ROUND(E31*F31,2)</f>
        <v>0</v>
      </c>
      <c r="H31" s="155">
        <v>178.5</v>
      </c>
      <c r="I31" s="154">
        <f>ROUND(E31*H31,2)</f>
        <v>5712</v>
      </c>
      <c r="J31" s="155">
        <v>0</v>
      </c>
      <c r="K31" s="154">
        <f>ROUND(E31*J31,2)</f>
        <v>0</v>
      </c>
      <c r="L31" s="154">
        <v>21</v>
      </c>
      <c r="M31" s="154">
        <f>G31*(1+L31/100)</f>
        <v>0</v>
      </c>
      <c r="N31" s="154">
        <v>5.9999999999999995E-4</v>
      </c>
      <c r="O31" s="154">
        <f>ROUND(E31*N31,2)</f>
        <v>0.02</v>
      </c>
      <c r="P31" s="154">
        <v>0</v>
      </c>
      <c r="Q31" s="154">
        <f>ROUND(E31*P31,2)</f>
        <v>0</v>
      </c>
      <c r="R31" s="154" t="s">
        <v>136</v>
      </c>
      <c r="S31" s="154" t="s">
        <v>120</v>
      </c>
      <c r="T31" s="154" t="s">
        <v>161</v>
      </c>
      <c r="U31" s="154">
        <v>0</v>
      </c>
      <c r="V31" s="154">
        <f>ROUND(E31*U31,2)</f>
        <v>0</v>
      </c>
      <c r="W31" s="154"/>
      <c r="X31" s="154" t="s">
        <v>137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138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57" t="s">
        <v>115</v>
      </c>
      <c r="B32" s="158" t="s">
        <v>67</v>
      </c>
      <c r="C32" s="176" t="s">
        <v>68</v>
      </c>
      <c r="D32" s="159"/>
      <c r="E32" s="160"/>
      <c r="F32" s="173">
        <v>0</v>
      </c>
      <c r="G32" s="162">
        <f>SUMIF(AG33:AG34,"&lt;&gt;NOR",G33:G34)</f>
        <v>0</v>
      </c>
      <c r="H32" s="156"/>
      <c r="I32" s="156">
        <f>SUM(I33:I34)</f>
        <v>50.84</v>
      </c>
      <c r="J32" s="156"/>
      <c r="K32" s="156">
        <f>SUM(K33:K34)</f>
        <v>6216.63</v>
      </c>
      <c r="L32" s="156"/>
      <c r="M32" s="156">
        <f>SUM(M33:M34)</f>
        <v>0</v>
      </c>
      <c r="N32" s="156"/>
      <c r="O32" s="156">
        <f>SUM(O33:O34)</f>
        <v>0</v>
      </c>
      <c r="P32" s="156"/>
      <c r="Q32" s="156">
        <f>SUM(Q33:Q34)</f>
        <v>3.25</v>
      </c>
      <c r="R32" s="156"/>
      <c r="S32" s="156"/>
      <c r="T32" s="156"/>
      <c r="U32" s="156"/>
      <c r="V32" s="156">
        <f>SUM(V33:V34)</f>
        <v>18.470000000000002</v>
      </c>
      <c r="W32" s="156"/>
      <c r="X32" s="156"/>
      <c r="AG32" t="s">
        <v>116</v>
      </c>
    </row>
    <row r="33" spans="1:60" outlineLevel="1" x14ac:dyDescent="0.2">
      <c r="A33" s="169">
        <v>18</v>
      </c>
      <c r="B33" s="170" t="s">
        <v>164</v>
      </c>
      <c r="C33" s="177" t="s">
        <v>165</v>
      </c>
      <c r="D33" s="171" t="s">
        <v>141</v>
      </c>
      <c r="E33" s="172">
        <v>1.89</v>
      </c>
      <c r="F33" s="173">
        <v>0</v>
      </c>
      <c r="G33" s="174">
        <f>ROUND(E33*F33,2)</f>
        <v>0</v>
      </c>
      <c r="H33" s="155">
        <v>26.9</v>
      </c>
      <c r="I33" s="154">
        <f>ROUND(E33*H33,2)</f>
        <v>50.84</v>
      </c>
      <c r="J33" s="155">
        <v>209.1</v>
      </c>
      <c r="K33" s="154">
        <f>ROUND(E33*J33,2)</f>
        <v>395.2</v>
      </c>
      <c r="L33" s="154">
        <v>21</v>
      </c>
      <c r="M33" s="154">
        <f>G33*(1+L33/100)</f>
        <v>0</v>
      </c>
      <c r="N33" s="154">
        <v>1.17E-3</v>
      </c>
      <c r="O33" s="154">
        <f>ROUND(E33*N33,2)</f>
        <v>0</v>
      </c>
      <c r="P33" s="154">
        <v>8.7999999999999995E-2</v>
      </c>
      <c r="Q33" s="154">
        <f>ROUND(E33*P33,2)</f>
        <v>0.17</v>
      </c>
      <c r="R33" s="154"/>
      <c r="S33" s="154" t="s">
        <v>120</v>
      </c>
      <c r="T33" s="154" t="s">
        <v>120</v>
      </c>
      <c r="U33" s="154">
        <v>0.55600000000000005</v>
      </c>
      <c r="V33" s="154">
        <f>ROUND(E33*U33,2)</f>
        <v>1.05</v>
      </c>
      <c r="W33" s="154"/>
      <c r="X33" s="154" t="s">
        <v>121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122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9">
        <v>19</v>
      </c>
      <c r="B34" s="170" t="s">
        <v>166</v>
      </c>
      <c r="C34" s="177" t="s">
        <v>167</v>
      </c>
      <c r="D34" s="171" t="s">
        <v>141</v>
      </c>
      <c r="E34" s="172">
        <v>66.989999999999995</v>
      </c>
      <c r="F34" s="173">
        <v>0</v>
      </c>
      <c r="G34" s="174">
        <f>ROUND(E34*F34,2)</f>
        <v>0</v>
      </c>
      <c r="H34" s="155">
        <v>0</v>
      </c>
      <c r="I34" s="154">
        <f>ROUND(E34*H34,2)</f>
        <v>0</v>
      </c>
      <c r="J34" s="155">
        <v>86.9</v>
      </c>
      <c r="K34" s="154">
        <f>ROUND(E34*J34,2)</f>
        <v>5821.43</v>
      </c>
      <c r="L34" s="154">
        <v>21</v>
      </c>
      <c r="M34" s="154">
        <f>G34*(1+L34/100)</f>
        <v>0</v>
      </c>
      <c r="N34" s="154">
        <v>0</v>
      </c>
      <c r="O34" s="154">
        <f>ROUND(E34*N34,2)</f>
        <v>0</v>
      </c>
      <c r="P34" s="154">
        <v>4.5999999999999999E-2</v>
      </c>
      <c r="Q34" s="154">
        <f>ROUND(E34*P34,2)</f>
        <v>3.08</v>
      </c>
      <c r="R34" s="154"/>
      <c r="S34" s="154" t="s">
        <v>120</v>
      </c>
      <c r="T34" s="154" t="s">
        <v>120</v>
      </c>
      <c r="U34" s="154">
        <v>0.26</v>
      </c>
      <c r="V34" s="154">
        <f>ROUND(E34*U34,2)</f>
        <v>17.420000000000002</v>
      </c>
      <c r="W34" s="154"/>
      <c r="X34" s="154" t="s">
        <v>121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122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57" t="s">
        <v>115</v>
      </c>
      <c r="B35" s="158" t="s">
        <v>69</v>
      </c>
      <c r="C35" s="176" t="s">
        <v>70</v>
      </c>
      <c r="D35" s="159"/>
      <c r="E35" s="160"/>
      <c r="F35" s="173">
        <v>0</v>
      </c>
      <c r="G35" s="162">
        <f>SUMIF(AG36:AG36,"&lt;&gt;NOR",G36:G36)</f>
        <v>0</v>
      </c>
      <c r="H35" s="156"/>
      <c r="I35" s="156">
        <f>SUM(I36:I36)</f>
        <v>0</v>
      </c>
      <c r="J35" s="156"/>
      <c r="K35" s="156">
        <f>SUM(K36:K36)</f>
        <v>9009.7900000000009</v>
      </c>
      <c r="L35" s="156"/>
      <c r="M35" s="156">
        <f>SUM(M36:M36)</f>
        <v>0</v>
      </c>
      <c r="N35" s="156"/>
      <c r="O35" s="156">
        <f>SUM(O36:O36)</f>
        <v>0</v>
      </c>
      <c r="P35" s="156"/>
      <c r="Q35" s="156">
        <f>SUM(Q36:Q36)</f>
        <v>0</v>
      </c>
      <c r="R35" s="156"/>
      <c r="S35" s="156"/>
      <c r="T35" s="156"/>
      <c r="U35" s="156"/>
      <c r="V35" s="156">
        <f>SUM(V36:V36)</f>
        <v>22.26</v>
      </c>
      <c r="W35" s="156"/>
      <c r="X35" s="156"/>
      <c r="AG35" t="s">
        <v>116</v>
      </c>
    </row>
    <row r="36" spans="1:60" ht="22.5" outlineLevel="1" x14ac:dyDescent="0.2">
      <c r="A36" s="169">
        <v>20</v>
      </c>
      <c r="B36" s="170" t="s">
        <v>168</v>
      </c>
      <c r="C36" s="177" t="s">
        <v>169</v>
      </c>
      <c r="D36" s="171" t="s">
        <v>170</v>
      </c>
      <c r="E36" s="172">
        <v>10.59975</v>
      </c>
      <c r="F36" s="173">
        <v>0</v>
      </c>
      <c r="G36" s="174">
        <f>ROUND(E36*F36,2)</f>
        <v>0</v>
      </c>
      <c r="H36" s="155">
        <v>0</v>
      </c>
      <c r="I36" s="154">
        <f>ROUND(E36*H36,2)</f>
        <v>0</v>
      </c>
      <c r="J36" s="155">
        <v>850</v>
      </c>
      <c r="K36" s="154">
        <f>ROUND(E36*J36,2)</f>
        <v>9009.7900000000009</v>
      </c>
      <c r="L36" s="154">
        <v>21</v>
      </c>
      <c r="M36" s="154">
        <f>G36*(1+L36/100)</f>
        <v>0</v>
      </c>
      <c r="N36" s="154">
        <v>0</v>
      </c>
      <c r="O36" s="154">
        <f>ROUND(E36*N36,2)</f>
        <v>0</v>
      </c>
      <c r="P36" s="154">
        <v>0</v>
      </c>
      <c r="Q36" s="154">
        <f>ROUND(E36*P36,2)</f>
        <v>0</v>
      </c>
      <c r="R36" s="154"/>
      <c r="S36" s="154" t="s">
        <v>120</v>
      </c>
      <c r="T36" s="154" t="s">
        <v>120</v>
      </c>
      <c r="U36" s="154">
        <v>2.1</v>
      </c>
      <c r="V36" s="154">
        <f>ROUND(E36*U36,2)</f>
        <v>22.26</v>
      </c>
      <c r="W36" s="154"/>
      <c r="X36" s="154" t="s">
        <v>171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172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57" t="s">
        <v>115</v>
      </c>
      <c r="B37" s="158" t="s">
        <v>71</v>
      </c>
      <c r="C37" s="176" t="s">
        <v>72</v>
      </c>
      <c r="D37" s="159"/>
      <c r="E37" s="160"/>
      <c r="F37" s="161"/>
      <c r="G37" s="162">
        <f>SUMIF(AG38:AG40,"&lt;&gt;NOR",G38:G40)</f>
        <v>0</v>
      </c>
      <c r="H37" s="156"/>
      <c r="I37" s="156">
        <f>SUM(I38:I40)</f>
        <v>7538.45</v>
      </c>
      <c r="J37" s="156"/>
      <c r="K37" s="156">
        <f>SUM(K38:K40)</f>
        <v>3878.68</v>
      </c>
      <c r="L37" s="156"/>
      <c r="M37" s="156">
        <f>SUM(M38:M40)</f>
        <v>0</v>
      </c>
      <c r="N37" s="156"/>
      <c r="O37" s="156">
        <f>SUM(O38:O40)</f>
        <v>0.19</v>
      </c>
      <c r="P37" s="156"/>
      <c r="Q37" s="156">
        <f>SUM(Q38:Q40)</f>
        <v>0</v>
      </c>
      <c r="R37" s="156"/>
      <c r="S37" s="156"/>
      <c r="T37" s="156"/>
      <c r="U37" s="156"/>
      <c r="V37" s="156">
        <f>SUM(V38:V40)</f>
        <v>8.64</v>
      </c>
      <c r="W37" s="156"/>
      <c r="X37" s="156"/>
      <c r="AG37" t="s">
        <v>116</v>
      </c>
    </row>
    <row r="38" spans="1:60" ht="22.5" outlineLevel="1" x14ac:dyDescent="0.2">
      <c r="A38" s="169">
        <v>21</v>
      </c>
      <c r="B38" s="170" t="s">
        <v>173</v>
      </c>
      <c r="C38" s="177" t="s">
        <v>174</v>
      </c>
      <c r="D38" s="171" t="s">
        <v>141</v>
      </c>
      <c r="E38" s="172">
        <v>32.340000000000003</v>
      </c>
      <c r="F38" s="173">
        <v>0</v>
      </c>
      <c r="G38" s="174">
        <f>ROUND(E38*F38,2)</f>
        <v>0</v>
      </c>
      <c r="H38" s="155">
        <v>18.59</v>
      </c>
      <c r="I38" s="154">
        <f>ROUND(E38*H38,2)</f>
        <v>601.20000000000005</v>
      </c>
      <c r="J38" s="155">
        <v>12.21</v>
      </c>
      <c r="K38" s="154">
        <f>ROUND(E38*J38,2)</f>
        <v>394.87</v>
      </c>
      <c r="L38" s="154">
        <v>21</v>
      </c>
      <c r="M38" s="154">
        <f>G38*(1+L38/100)</f>
        <v>0</v>
      </c>
      <c r="N38" s="154">
        <v>3.3E-4</v>
      </c>
      <c r="O38" s="154">
        <f>ROUND(E38*N38,2)</f>
        <v>0.01</v>
      </c>
      <c r="P38" s="154">
        <v>0</v>
      </c>
      <c r="Q38" s="154">
        <f>ROUND(E38*P38,2)</f>
        <v>0</v>
      </c>
      <c r="R38" s="154"/>
      <c r="S38" s="154" t="s">
        <v>120</v>
      </c>
      <c r="T38" s="154" t="s">
        <v>120</v>
      </c>
      <c r="U38" s="154">
        <v>2.75E-2</v>
      </c>
      <c r="V38" s="154">
        <f>ROUND(E38*U38,2)</f>
        <v>0.89</v>
      </c>
      <c r="W38" s="154"/>
      <c r="X38" s="154" t="s">
        <v>121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122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69">
        <v>22</v>
      </c>
      <c r="B39" s="170" t="s">
        <v>175</v>
      </c>
      <c r="C39" s="177" t="s">
        <v>176</v>
      </c>
      <c r="D39" s="171" t="s">
        <v>141</v>
      </c>
      <c r="E39" s="172">
        <v>32.340000000000003</v>
      </c>
      <c r="F39" s="173">
        <v>0</v>
      </c>
      <c r="G39" s="174">
        <f>ROUND(E39*F39,2)</f>
        <v>0</v>
      </c>
      <c r="H39" s="155">
        <v>214.51</v>
      </c>
      <c r="I39" s="154">
        <f>ROUND(E39*H39,2)</f>
        <v>6937.25</v>
      </c>
      <c r="J39" s="155">
        <v>101.99</v>
      </c>
      <c r="K39" s="154">
        <f>ROUND(E39*J39,2)</f>
        <v>3298.36</v>
      </c>
      <c r="L39" s="154">
        <v>21</v>
      </c>
      <c r="M39" s="154">
        <f>G39*(1+L39/100)</f>
        <v>0</v>
      </c>
      <c r="N39" s="154">
        <v>5.7000000000000002E-3</v>
      </c>
      <c r="O39" s="154">
        <f>ROUND(E39*N39,2)</f>
        <v>0.18</v>
      </c>
      <c r="P39" s="154">
        <v>0</v>
      </c>
      <c r="Q39" s="154">
        <f>ROUND(E39*P39,2)</f>
        <v>0</v>
      </c>
      <c r="R39" s="154"/>
      <c r="S39" s="154" t="s">
        <v>120</v>
      </c>
      <c r="T39" s="154" t="s">
        <v>120</v>
      </c>
      <c r="U39" s="154">
        <v>0.22991</v>
      </c>
      <c r="V39" s="154">
        <f>ROUND(E39*U39,2)</f>
        <v>7.44</v>
      </c>
      <c r="W39" s="154"/>
      <c r="X39" s="154" t="s">
        <v>121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122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9">
        <v>23</v>
      </c>
      <c r="B40" s="170" t="s">
        <v>177</v>
      </c>
      <c r="C40" s="177" t="s">
        <v>178</v>
      </c>
      <c r="D40" s="171" t="s">
        <v>170</v>
      </c>
      <c r="E40" s="172">
        <v>0.19500999999999999</v>
      </c>
      <c r="F40" s="173">
        <v>0</v>
      </c>
      <c r="G40" s="174">
        <f>ROUND(E40*F40,2)</f>
        <v>0</v>
      </c>
      <c r="H40" s="155">
        <v>0</v>
      </c>
      <c r="I40" s="154">
        <f>ROUND(E40*H40,2)</f>
        <v>0</v>
      </c>
      <c r="J40" s="155">
        <v>951</v>
      </c>
      <c r="K40" s="154">
        <f>ROUND(E40*J40,2)</f>
        <v>185.45</v>
      </c>
      <c r="L40" s="154">
        <v>21</v>
      </c>
      <c r="M40" s="154">
        <f>G40*(1+L40/100)</f>
        <v>0</v>
      </c>
      <c r="N40" s="154">
        <v>0</v>
      </c>
      <c r="O40" s="154">
        <f>ROUND(E40*N40,2)</f>
        <v>0</v>
      </c>
      <c r="P40" s="154">
        <v>0</v>
      </c>
      <c r="Q40" s="154">
        <f>ROUND(E40*P40,2)</f>
        <v>0</v>
      </c>
      <c r="R40" s="154"/>
      <c r="S40" s="154" t="s">
        <v>120</v>
      </c>
      <c r="T40" s="154" t="s">
        <v>120</v>
      </c>
      <c r="U40" s="154">
        <v>1.5669999999999999</v>
      </c>
      <c r="V40" s="154">
        <f>ROUND(E40*U40,2)</f>
        <v>0.31</v>
      </c>
      <c r="W40" s="154"/>
      <c r="X40" s="154" t="s">
        <v>171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172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57" t="s">
        <v>115</v>
      </c>
      <c r="B41" s="158" t="s">
        <v>73</v>
      </c>
      <c r="C41" s="176" t="s">
        <v>74</v>
      </c>
      <c r="D41" s="159"/>
      <c r="E41" s="160"/>
      <c r="F41" s="173">
        <v>0</v>
      </c>
      <c r="G41" s="162">
        <f>SUMIF(AG42:AG44,"&lt;&gt;NOR",G42:G44)</f>
        <v>0</v>
      </c>
      <c r="H41" s="156"/>
      <c r="I41" s="156">
        <f>SUM(I42:I44)</f>
        <v>226.08</v>
      </c>
      <c r="J41" s="156"/>
      <c r="K41" s="156">
        <f>SUM(K42:K44)</f>
        <v>2935.92</v>
      </c>
      <c r="L41" s="156"/>
      <c r="M41" s="156">
        <f>SUM(M42:M44)</f>
        <v>0</v>
      </c>
      <c r="N41" s="156"/>
      <c r="O41" s="156">
        <f>SUM(O42:O44)</f>
        <v>0</v>
      </c>
      <c r="P41" s="156"/>
      <c r="Q41" s="156">
        <f>SUM(Q42:Q44)</f>
        <v>0.05</v>
      </c>
      <c r="R41" s="156"/>
      <c r="S41" s="156"/>
      <c r="T41" s="156"/>
      <c r="U41" s="156"/>
      <c r="V41" s="156">
        <f>SUM(V42:V44)</f>
        <v>2.2800000000000002</v>
      </c>
      <c r="W41" s="156"/>
      <c r="X41" s="156"/>
      <c r="AG41" t="s">
        <v>116</v>
      </c>
    </row>
    <row r="42" spans="1:60" outlineLevel="1" x14ac:dyDescent="0.2">
      <c r="A42" s="169">
        <v>24</v>
      </c>
      <c r="B42" s="170" t="s">
        <v>179</v>
      </c>
      <c r="C42" s="177" t="s">
        <v>180</v>
      </c>
      <c r="D42" s="171" t="s">
        <v>133</v>
      </c>
      <c r="E42" s="172">
        <v>2</v>
      </c>
      <c r="F42" s="173">
        <v>0</v>
      </c>
      <c r="G42" s="174">
        <f>ROUND(E42*F42,2)</f>
        <v>0</v>
      </c>
      <c r="H42" s="155">
        <v>95.34</v>
      </c>
      <c r="I42" s="154">
        <f>ROUND(E42*H42,2)</f>
        <v>190.68</v>
      </c>
      <c r="J42" s="155">
        <v>349.16</v>
      </c>
      <c r="K42" s="154">
        <f>ROUND(E42*J42,2)</f>
        <v>698.32</v>
      </c>
      <c r="L42" s="154">
        <v>21</v>
      </c>
      <c r="M42" s="154">
        <f>G42*(1+L42/100)</f>
        <v>0</v>
      </c>
      <c r="N42" s="154">
        <v>0</v>
      </c>
      <c r="O42" s="154">
        <f>ROUND(E42*N42,2)</f>
        <v>0</v>
      </c>
      <c r="P42" s="154">
        <v>0</v>
      </c>
      <c r="Q42" s="154">
        <f>ROUND(E42*P42,2)</f>
        <v>0</v>
      </c>
      <c r="R42" s="154"/>
      <c r="S42" s="154" t="s">
        <v>120</v>
      </c>
      <c r="T42" s="154" t="s">
        <v>120</v>
      </c>
      <c r="U42" s="154">
        <v>0.86799999999999999</v>
      </c>
      <c r="V42" s="154">
        <f>ROUND(E42*U42,2)</f>
        <v>1.74</v>
      </c>
      <c r="W42" s="154"/>
      <c r="X42" s="154" t="s">
        <v>121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122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69">
        <v>25</v>
      </c>
      <c r="B43" s="170" t="s">
        <v>181</v>
      </c>
      <c r="C43" s="177" t="s">
        <v>182</v>
      </c>
      <c r="D43" s="171" t="s">
        <v>133</v>
      </c>
      <c r="E43" s="172">
        <v>2</v>
      </c>
      <c r="F43" s="173">
        <v>0</v>
      </c>
      <c r="G43" s="174">
        <f>ROUND(E43*F43,2)</f>
        <v>0</v>
      </c>
      <c r="H43" s="155">
        <v>17.7</v>
      </c>
      <c r="I43" s="154">
        <f>ROUND(E43*H43,2)</f>
        <v>35.4</v>
      </c>
      <c r="J43" s="155">
        <v>118.8</v>
      </c>
      <c r="K43" s="154">
        <f>ROUND(E43*J43,2)</f>
        <v>237.6</v>
      </c>
      <c r="L43" s="154">
        <v>21</v>
      </c>
      <c r="M43" s="154">
        <f>G43*(1+L43/100)</f>
        <v>0</v>
      </c>
      <c r="N43" s="154">
        <v>8.0000000000000007E-5</v>
      </c>
      <c r="O43" s="154">
        <f>ROUND(E43*N43,2)</f>
        <v>0</v>
      </c>
      <c r="P43" s="154">
        <v>2.4930000000000001E-2</v>
      </c>
      <c r="Q43" s="154">
        <f>ROUND(E43*P43,2)</f>
        <v>0.05</v>
      </c>
      <c r="R43" s="154"/>
      <c r="S43" s="154" t="s">
        <v>120</v>
      </c>
      <c r="T43" s="154" t="s">
        <v>120</v>
      </c>
      <c r="U43" s="154">
        <v>0.26800000000000002</v>
      </c>
      <c r="V43" s="154">
        <f>ROUND(E43*U43,2)</f>
        <v>0.54</v>
      </c>
      <c r="W43" s="154"/>
      <c r="X43" s="154" t="s">
        <v>121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122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69">
        <v>26</v>
      </c>
      <c r="B44" s="170" t="s">
        <v>183</v>
      </c>
      <c r="C44" s="177" t="s">
        <v>184</v>
      </c>
      <c r="D44" s="171" t="s">
        <v>185</v>
      </c>
      <c r="E44" s="172">
        <v>1</v>
      </c>
      <c r="F44" s="173">
        <v>0</v>
      </c>
      <c r="G44" s="174">
        <f>ROUND(E44*F44,2)</f>
        <v>0</v>
      </c>
      <c r="H44" s="155">
        <v>0</v>
      </c>
      <c r="I44" s="154">
        <f>ROUND(E44*H44,2)</f>
        <v>0</v>
      </c>
      <c r="J44" s="155">
        <v>2000</v>
      </c>
      <c r="K44" s="154">
        <f>ROUND(E44*J44,2)</f>
        <v>2000</v>
      </c>
      <c r="L44" s="154">
        <v>21</v>
      </c>
      <c r="M44" s="154">
        <f>G44*(1+L44/100)</f>
        <v>0</v>
      </c>
      <c r="N44" s="154">
        <v>0</v>
      </c>
      <c r="O44" s="154">
        <f>ROUND(E44*N44,2)</f>
        <v>0</v>
      </c>
      <c r="P44" s="154">
        <v>0</v>
      </c>
      <c r="Q44" s="154">
        <f>ROUND(E44*P44,2)</f>
        <v>0</v>
      </c>
      <c r="R44" s="154"/>
      <c r="S44" s="154" t="s">
        <v>160</v>
      </c>
      <c r="T44" s="154" t="s">
        <v>161</v>
      </c>
      <c r="U44" s="154">
        <v>0</v>
      </c>
      <c r="V44" s="154">
        <f>ROUND(E44*U44,2)</f>
        <v>0</v>
      </c>
      <c r="W44" s="154"/>
      <c r="X44" s="154" t="s">
        <v>121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122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57" t="s">
        <v>115</v>
      </c>
      <c r="B45" s="158" t="s">
        <v>75</v>
      </c>
      <c r="C45" s="176" t="s">
        <v>76</v>
      </c>
      <c r="D45" s="159"/>
      <c r="E45" s="160"/>
      <c r="F45" s="173">
        <v>0</v>
      </c>
      <c r="G45" s="162">
        <f>SUMIF(AG46:AG46,"&lt;&gt;NOR",G46:G46)</f>
        <v>0</v>
      </c>
      <c r="H45" s="156"/>
      <c r="I45" s="156">
        <f>SUM(I46:I46)</f>
        <v>0</v>
      </c>
      <c r="J45" s="156"/>
      <c r="K45" s="156">
        <f>SUM(K46:K46)</f>
        <v>2533.61</v>
      </c>
      <c r="L45" s="156"/>
      <c r="M45" s="156">
        <f>SUM(M46:M46)</f>
        <v>0</v>
      </c>
      <c r="N45" s="156"/>
      <c r="O45" s="156">
        <f>SUM(O46:O46)</f>
        <v>0</v>
      </c>
      <c r="P45" s="156"/>
      <c r="Q45" s="156">
        <f>SUM(Q46:Q46)</f>
        <v>0.49</v>
      </c>
      <c r="R45" s="156"/>
      <c r="S45" s="156"/>
      <c r="T45" s="156"/>
      <c r="U45" s="156"/>
      <c r="V45" s="156">
        <f>SUM(V46:V46)</f>
        <v>5.35</v>
      </c>
      <c r="W45" s="156"/>
      <c r="X45" s="156"/>
      <c r="AG45" t="s">
        <v>116</v>
      </c>
    </row>
    <row r="46" spans="1:60" outlineLevel="1" x14ac:dyDescent="0.2">
      <c r="A46" s="169">
        <v>27</v>
      </c>
      <c r="B46" s="170" t="s">
        <v>186</v>
      </c>
      <c r="C46" s="177" t="s">
        <v>187</v>
      </c>
      <c r="D46" s="171" t="s">
        <v>141</v>
      </c>
      <c r="E46" s="172">
        <v>27.42</v>
      </c>
      <c r="F46" s="173">
        <v>0</v>
      </c>
      <c r="G46" s="174">
        <f>ROUND(E46*F46,2)</f>
        <v>0</v>
      </c>
      <c r="H46" s="155">
        <v>0</v>
      </c>
      <c r="I46" s="154">
        <f>ROUND(E46*H46,2)</f>
        <v>0</v>
      </c>
      <c r="J46" s="155">
        <v>92.4</v>
      </c>
      <c r="K46" s="154">
        <f>ROUND(E46*J46,2)</f>
        <v>2533.61</v>
      </c>
      <c r="L46" s="154">
        <v>21</v>
      </c>
      <c r="M46" s="154">
        <f>G46*(1+L46/100)</f>
        <v>0</v>
      </c>
      <c r="N46" s="154">
        <v>0</v>
      </c>
      <c r="O46" s="154">
        <f>ROUND(E46*N46,2)</f>
        <v>0</v>
      </c>
      <c r="P46" s="154">
        <v>1.7999999999999999E-2</v>
      </c>
      <c r="Q46" s="154">
        <f>ROUND(E46*P46,2)</f>
        <v>0.49</v>
      </c>
      <c r="R46" s="154"/>
      <c r="S46" s="154" t="s">
        <v>120</v>
      </c>
      <c r="T46" s="154" t="s">
        <v>120</v>
      </c>
      <c r="U46" s="154">
        <v>0.19500000000000001</v>
      </c>
      <c r="V46" s="154">
        <f>ROUND(E46*U46,2)</f>
        <v>5.35</v>
      </c>
      <c r="W46" s="154"/>
      <c r="X46" s="154" t="s">
        <v>121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122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57" t="s">
        <v>115</v>
      </c>
      <c r="B47" s="158" t="s">
        <v>77</v>
      </c>
      <c r="C47" s="176" t="s">
        <v>78</v>
      </c>
      <c r="D47" s="159"/>
      <c r="E47" s="160"/>
      <c r="F47" s="173">
        <v>0</v>
      </c>
      <c r="G47" s="162">
        <f>SUMIF(AG48:AG52,"&lt;&gt;NOR",G48:G52)</f>
        <v>0</v>
      </c>
      <c r="H47" s="156"/>
      <c r="I47" s="156">
        <f>SUM(I48:I52)</f>
        <v>18482.91</v>
      </c>
      <c r="J47" s="156"/>
      <c r="K47" s="156">
        <f>SUM(K48:K52)</f>
        <v>16110.6</v>
      </c>
      <c r="L47" s="156"/>
      <c r="M47" s="156">
        <f>SUM(M48:M52)</f>
        <v>0</v>
      </c>
      <c r="N47" s="156"/>
      <c r="O47" s="156">
        <f>SUM(O48:O52)</f>
        <v>0.76</v>
      </c>
      <c r="P47" s="156"/>
      <c r="Q47" s="156">
        <f>SUM(Q48:Q52)</f>
        <v>0</v>
      </c>
      <c r="R47" s="156"/>
      <c r="S47" s="156"/>
      <c r="T47" s="156"/>
      <c r="U47" s="156"/>
      <c r="V47" s="156">
        <f>SUM(V48:V52)</f>
        <v>33.21</v>
      </c>
      <c r="W47" s="156"/>
      <c r="X47" s="156"/>
      <c r="AG47" t="s">
        <v>116</v>
      </c>
    </row>
    <row r="48" spans="1:60" outlineLevel="1" x14ac:dyDescent="0.2">
      <c r="A48" s="169">
        <v>28</v>
      </c>
      <c r="B48" s="170" t="s">
        <v>188</v>
      </c>
      <c r="C48" s="177" t="s">
        <v>189</v>
      </c>
      <c r="D48" s="171" t="s">
        <v>150</v>
      </c>
      <c r="E48" s="172">
        <v>21.4</v>
      </c>
      <c r="F48" s="173">
        <v>0</v>
      </c>
      <c r="G48" s="174">
        <f>ROUND(E48*F48,2)</f>
        <v>0</v>
      </c>
      <c r="H48" s="155">
        <v>0</v>
      </c>
      <c r="I48" s="154">
        <f>ROUND(E48*H48,2)</f>
        <v>0</v>
      </c>
      <c r="J48" s="155">
        <v>116</v>
      </c>
      <c r="K48" s="154">
        <f>ROUND(E48*J48,2)</f>
        <v>2482.4</v>
      </c>
      <c r="L48" s="154">
        <v>21</v>
      </c>
      <c r="M48" s="154">
        <f>G48*(1+L48/100)</f>
        <v>0</v>
      </c>
      <c r="N48" s="154">
        <v>0</v>
      </c>
      <c r="O48" s="154">
        <f>ROUND(E48*N48,2)</f>
        <v>0</v>
      </c>
      <c r="P48" s="154">
        <v>0</v>
      </c>
      <c r="Q48" s="154">
        <f>ROUND(E48*P48,2)</f>
        <v>0</v>
      </c>
      <c r="R48" s="154"/>
      <c r="S48" s="154" t="s">
        <v>120</v>
      </c>
      <c r="T48" s="154" t="s">
        <v>120</v>
      </c>
      <c r="U48" s="154">
        <v>0.24</v>
      </c>
      <c r="V48" s="154">
        <f>ROUND(E48*U48,2)</f>
        <v>5.14</v>
      </c>
      <c r="W48" s="154"/>
      <c r="X48" s="154" t="s">
        <v>121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122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9">
        <v>29</v>
      </c>
      <c r="B49" s="170" t="s">
        <v>190</v>
      </c>
      <c r="C49" s="177" t="s">
        <v>191</v>
      </c>
      <c r="D49" s="171" t="s">
        <v>141</v>
      </c>
      <c r="E49" s="172">
        <v>27.42</v>
      </c>
      <c r="F49" s="173">
        <v>0</v>
      </c>
      <c r="G49" s="174">
        <f>ROUND(E49*F49,2)</f>
        <v>0</v>
      </c>
      <c r="H49" s="155">
        <v>105.52</v>
      </c>
      <c r="I49" s="154">
        <f>ROUND(E49*H49,2)</f>
        <v>2893.36</v>
      </c>
      <c r="J49" s="155">
        <v>480.48</v>
      </c>
      <c r="K49" s="154">
        <f>ROUND(E49*J49,2)</f>
        <v>13174.76</v>
      </c>
      <c r="L49" s="154">
        <v>21</v>
      </c>
      <c r="M49" s="154">
        <f>G49*(1+L49/100)</f>
        <v>0</v>
      </c>
      <c r="N49" s="154">
        <v>5.0400000000000002E-3</v>
      </c>
      <c r="O49" s="154">
        <f>ROUND(E49*N49,2)</f>
        <v>0.14000000000000001</v>
      </c>
      <c r="P49" s="154">
        <v>0</v>
      </c>
      <c r="Q49" s="154">
        <f>ROUND(E49*P49,2)</f>
        <v>0</v>
      </c>
      <c r="R49" s="154"/>
      <c r="S49" s="154" t="s">
        <v>120</v>
      </c>
      <c r="T49" s="154" t="s">
        <v>120</v>
      </c>
      <c r="U49" s="154">
        <v>0.98</v>
      </c>
      <c r="V49" s="154">
        <f>ROUND(E49*U49,2)</f>
        <v>26.87</v>
      </c>
      <c r="W49" s="154"/>
      <c r="X49" s="154" t="s">
        <v>121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122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9">
        <v>30</v>
      </c>
      <c r="B50" s="170" t="s">
        <v>192</v>
      </c>
      <c r="C50" s="177" t="s">
        <v>193</v>
      </c>
      <c r="D50" s="171" t="s">
        <v>141</v>
      </c>
      <c r="E50" s="172">
        <v>30.14</v>
      </c>
      <c r="F50" s="173">
        <v>0</v>
      </c>
      <c r="G50" s="174">
        <f>ROUND(E50*F50,2)</f>
        <v>0</v>
      </c>
      <c r="H50" s="155">
        <v>392.5</v>
      </c>
      <c r="I50" s="154">
        <f>ROUND(E50*H50,2)</f>
        <v>11829.95</v>
      </c>
      <c r="J50" s="155">
        <v>0</v>
      </c>
      <c r="K50" s="154">
        <f>ROUND(E50*J50,2)</f>
        <v>0</v>
      </c>
      <c r="L50" s="154">
        <v>21</v>
      </c>
      <c r="M50" s="154">
        <f>G50*(1+L50/100)</f>
        <v>0</v>
      </c>
      <c r="N50" s="154">
        <v>1.9199999999999998E-2</v>
      </c>
      <c r="O50" s="154">
        <f>ROUND(E50*N50,2)</f>
        <v>0.57999999999999996</v>
      </c>
      <c r="P50" s="154">
        <v>0</v>
      </c>
      <c r="Q50" s="154">
        <f>ROUND(E50*P50,2)</f>
        <v>0</v>
      </c>
      <c r="R50" s="154" t="s">
        <v>136</v>
      </c>
      <c r="S50" s="154" t="s">
        <v>120</v>
      </c>
      <c r="T50" s="154" t="s">
        <v>120</v>
      </c>
      <c r="U50" s="154">
        <v>0</v>
      </c>
      <c r="V50" s="154">
        <f>ROUND(E50*U50,2)</f>
        <v>0</v>
      </c>
      <c r="W50" s="154"/>
      <c r="X50" s="154" t="s">
        <v>137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138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9">
        <v>31</v>
      </c>
      <c r="B51" s="170" t="s">
        <v>194</v>
      </c>
      <c r="C51" s="177" t="s">
        <v>195</v>
      </c>
      <c r="D51" s="171" t="s">
        <v>133</v>
      </c>
      <c r="E51" s="172">
        <v>78</v>
      </c>
      <c r="F51" s="173">
        <v>0</v>
      </c>
      <c r="G51" s="174">
        <f>ROUND(E51*F51,2)</f>
        <v>0</v>
      </c>
      <c r="H51" s="155">
        <v>48.2</v>
      </c>
      <c r="I51" s="154">
        <f>ROUND(E51*H51,2)</f>
        <v>3759.6</v>
      </c>
      <c r="J51" s="155">
        <v>0</v>
      </c>
      <c r="K51" s="154">
        <f>ROUND(E51*J51,2)</f>
        <v>0</v>
      </c>
      <c r="L51" s="154">
        <v>21</v>
      </c>
      <c r="M51" s="154">
        <f>G51*(1+L51/100)</f>
        <v>0</v>
      </c>
      <c r="N51" s="154">
        <v>4.4999999999999999E-4</v>
      </c>
      <c r="O51" s="154">
        <f>ROUND(E51*N51,2)</f>
        <v>0.04</v>
      </c>
      <c r="P51" s="154">
        <v>0</v>
      </c>
      <c r="Q51" s="154">
        <f>ROUND(E51*P51,2)</f>
        <v>0</v>
      </c>
      <c r="R51" s="154" t="s">
        <v>136</v>
      </c>
      <c r="S51" s="154" t="s">
        <v>120</v>
      </c>
      <c r="T51" s="154" t="s">
        <v>120</v>
      </c>
      <c r="U51" s="154">
        <v>0</v>
      </c>
      <c r="V51" s="154">
        <f>ROUND(E51*U51,2)</f>
        <v>0</v>
      </c>
      <c r="W51" s="154"/>
      <c r="X51" s="154" t="s">
        <v>137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138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9">
        <v>32</v>
      </c>
      <c r="B52" s="170" t="s">
        <v>196</v>
      </c>
      <c r="C52" s="177" t="s">
        <v>197</v>
      </c>
      <c r="D52" s="171" t="s">
        <v>170</v>
      </c>
      <c r="E52" s="172">
        <v>0.75197999999999998</v>
      </c>
      <c r="F52" s="173">
        <v>0</v>
      </c>
      <c r="G52" s="174">
        <f>ROUND(E52*F52,2)</f>
        <v>0</v>
      </c>
      <c r="H52" s="155">
        <v>0</v>
      </c>
      <c r="I52" s="154">
        <f>ROUND(E52*H52,2)</f>
        <v>0</v>
      </c>
      <c r="J52" s="155">
        <v>603</v>
      </c>
      <c r="K52" s="154">
        <f>ROUND(E52*J52,2)</f>
        <v>453.44</v>
      </c>
      <c r="L52" s="154">
        <v>21</v>
      </c>
      <c r="M52" s="154">
        <f>G52*(1+L52/100)</f>
        <v>0</v>
      </c>
      <c r="N52" s="154">
        <v>0</v>
      </c>
      <c r="O52" s="154">
        <f>ROUND(E52*N52,2)</f>
        <v>0</v>
      </c>
      <c r="P52" s="154">
        <v>0</v>
      </c>
      <c r="Q52" s="154">
        <f>ROUND(E52*P52,2)</f>
        <v>0</v>
      </c>
      <c r="R52" s="154"/>
      <c r="S52" s="154" t="s">
        <v>120</v>
      </c>
      <c r="T52" s="154" t="s">
        <v>120</v>
      </c>
      <c r="U52" s="154">
        <v>1.5980000000000001</v>
      </c>
      <c r="V52" s="154">
        <f>ROUND(E52*U52,2)</f>
        <v>1.2</v>
      </c>
      <c r="W52" s="154"/>
      <c r="X52" s="154" t="s">
        <v>171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172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157" t="s">
        <v>115</v>
      </c>
      <c r="B53" s="158" t="s">
        <v>81</v>
      </c>
      <c r="C53" s="176" t="s">
        <v>82</v>
      </c>
      <c r="D53" s="159"/>
      <c r="E53" s="160"/>
      <c r="F53" s="173">
        <v>0</v>
      </c>
      <c r="G53" s="162">
        <f>SUMIF(AG54:AG55,"&lt;&gt;NOR",G54:G55)</f>
        <v>0</v>
      </c>
      <c r="H53" s="156"/>
      <c r="I53" s="156">
        <f>SUM(I54:I55)</f>
        <v>751.51</v>
      </c>
      <c r="J53" s="156"/>
      <c r="K53" s="156">
        <f>SUM(K54:K55)</f>
        <v>6186.99</v>
      </c>
      <c r="L53" s="156"/>
      <c r="M53" s="156">
        <f>SUM(M54:M55)</f>
        <v>0</v>
      </c>
      <c r="N53" s="156"/>
      <c r="O53" s="156">
        <f>SUM(O54:O55)</f>
        <v>0.02</v>
      </c>
      <c r="P53" s="156"/>
      <c r="Q53" s="156">
        <f>SUM(Q54:Q55)</f>
        <v>0</v>
      </c>
      <c r="R53" s="156"/>
      <c r="S53" s="156"/>
      <c r="T53" s="156"/>
      <c r="U53" s="156"/>
      <c r="V53" s="156">
        <f>SUM(V54:V55)</f>
        <v>12.700000000000001</v>
      </c>
      <c r="W53" s="156"/>
      <c r="X53" s="156"/>
      <c r="AG53" t="s">
        <v>116</v>
      </c>
    </row>
    <row r="54" spans="1:60" outlineLevel="1" x14ac:dyDescent="0.2">
      <c r="A54" s="169">
        <v>33</v>
      </c>
      <c r="B54" s="170" t="s">
        <v>198</v>
      </c>
      <c r="C54" s="177" t="s">
        <v>199</v>
      </c>
      <c r="D54" s="171" t="s">
        <v>141</v>
      </c>
      <c r="E54" s="172">
        <v>94.53</v>
      </c>
      <c r="F54" s="173">
        <v>0</v>
      </c>
      <c r="G54" s="174">
        <f>ROUND(E54*F54,2)</f>
        <v>0</v>
      </c>
      <c r="H54" s="155">
        <v>4.16</v>
      </c>
      <c r="I54" s="154">
        <f>ROUND(E54*H54,2)</f>
        <v>393.24</v>
      </c>
      <c r="J54" s="155">
        <v>15.84</v>
      </c>
      <c r="K54" s="154">
        <f>ROUND(E54*J54,2)</f>
        <v>1497.36</v>
      </c>
      <c r="L54" s="154">
        <v>21</v>
      </c>
      <c r="M54" s="154">
        <f>G54*(1+L54/100)</f>
        <v>0</v>
      </c>
      <c r="N54" s="154">
        <v>6.9999999999999994E-5</v>
      </c>
      <c r="O54" s="154">
        <f>ROUND(E54*N54,2)</f>
        <v>0.01</v>
      </c>
      <c r="P54" s="154">
        <v>0</v>
      </c>
      <c r="Q54" s="154">
        <f>ROUND(E54*P54,2)</f>
        <v>0</v>
      </c>
      <c r="R54" s="154"/>
      <c r="S54" s="154" t="s">
        <v>120</v>
      </c>
      <c r="T54" s="154" t="s">
        <v>120</v>
      </c>
      <c r="U54" s="154">
        <v>3.2480000000000002E-2</v>
      </c>
      <c r="V54" s="154">
        <f>ROUND(E54*U54,2)</f>
        <v>3.07</v>
      </c>
      <c r="W54" s="154"/>
      <c r="X54" s="154" t="s">
        <v>121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122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9">
        <v>34</v>
      </c>
      <c r="B55" s="170" t="s">
        <v>200</v>
      </c>
      <c r="C55" s="177" t="s">
        <v>232</v>
      </c>
      <c r="D55" s="171" t="s">
        <v>141</v>
      </c>
      <c r="E55" s="172">
        <v>94.53</v>
      </c>
      <c r="F55" s="173">
        <v>0</v>
      </c>
      <c r="G55" s="174">
        <f>ROUND(E55*F55,2)</f>
        <v>0</v>
      </c>
      <c r="H55" s="155">
        <v>3.79</v>
      </c>
      <c r="I55" s="154">
        <f>ROUND(E55*H55,2)</f>
        <v>358.27</v>
      </c>
      <c r="J55" s="155">
        <v>49.61</v>
      </c>
      <c r="K55" s="154">
        <f>ROUND(E55*J55,2)</f>
        <v>4689.63</v>
      </c>
      <c r="L55" s="154">
        <v>21</v>
      </c>
      <c r="M55" s="154">
        <f>G55*(1+L55/100)</f>
        <v>0</v>
      </c>
      <c r="N55" s="154">
        <v>1.3999999999999999E-4</v>
      </c>
      <c r="O55" s="154">
        <f>ROUND(E55*N55,2)</f>
        <v>0.01</v>
      </c>
      <c r="P55" s="154">
        <v>0</v>
      </c>
      <c r="Q55" s="154">
        <f>ROUND(E55*P55,2)</f>
        <v>0</v>
      </c>
      <c r="R55" s="154"/>
      <c r="S55" s="154" t="s">
        <v>120</v>
      </c>
      <c r="T55" s="154" t="s">
        <v>120</v>
      </c>
      <c r="U55" s="154">
        <v>0.10191</v>
      </c>
      <c r="V55" s="154">
        <f>ROUND(E55*U55,2)</f>
        <v>9.6300000000000008</v>
      </c>
      <c r="W55" s="154"/>
      <c r="X55" s="154" t="s">
        <v>121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122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57" t="s">
        <v>115</v>
      </c>
      <c r="B56" s="158" t="s">
        <v>83</v>
      </c>
      <c r="C56" s="176" t="s">
        <v>84</v>
      </c>
      <c r="D56" s="159"/>
      <c r="E56" s="160"/>
      <c r="F56" s="173">
        <v>0</v>
      </c>
      <c r="G56" s="162">
        <f>SUMIF(AG57:AG61,"&lt;&gt;NOR",G57:G61)</f>
        <v>0</v>
      </c>
      <c r="H56" s="156"/>
      <c r="I56" s="156">
        <f>SUM(I57:I61)</f>
        <v>12078.33</v>
      </c>
      <c r="J56" s="156"/>
      <c r="K56" s="156">
        <f>SUM(K57:K61)</f>
        <v>3964.17</v>
      </c>
      <c r="L56" s="156"/>
      <c r="M56" s="156">
        <f>SUM(M57:M61)</f>
        <v>0</v>
      </c>
      <c r="N56" s="156"/>
      <c r="O56" s="156">
        <f>SUM(O57:O61)</f>
        <v>0.03</v>
      </c>
      <c r="P56" s="156"/>
      <c r="Q56" s="156">
        <f>SUM(Q57:Q61)</f>
        <v>0</v>
      </c>
      <c r="R56" s="156"/>
      <c r="S56" s="156"/>
      <c r="T56" s="156"/>
      <c r="U56" s="156"/>
      <c r="V56" s="156">
        <f>SUM(V57:V61)</f>
        <v>4.46</v>
      </c>
      <c r="W56" s="156"/>
      <c r="X56" s="156"/>
      <c r="AG56" t="s">
        <v>116</v>
      </c>
    </row>
    <row r="57" spans="1:60" ht="22.5" outlineLevel="1" x14ac:dyDescent="0.2">
      <c r="A57" s="169">
        <v>35</v>
      </c>
      <c r="B57" s="170" t="s">
        <v>201</v>
      </c>
      <c r="C57" s="177" t="s">
        <v>202</v>
      </c>
      <c r="D57" s="171" t="s">
        <v>133</v>
      </c>
      <c r="E57" s="172">
        <v>1</v>
      </c>
      <c r="F57" s="173">
        <v>0</v>
      </c>
      <c r="G57" s="174">
        <f>ROUND(E57*F57,2)</f>
        <v>0</v>
      </c>
      <c r="H57" s="155">
        <v>197.8</v>
      </c>
      <c r="I57" s="154">
        <f>ROUND(E57*H57,2)</f>
        <v>197.8</v>
      </c>
      <c r="J57" s="155">
        <v>61.7</v>
      </c>
      <c r="K57" s="154">
        <f>ROUND(E57*J57,2)</f>
        <v>61.7</v>
      </c>
      <c r="L57" s="154">
        <v>21</v>
      </c>
      <c r="M57" s="154">
        <f>G57*(1+L57/100)</f>
        <v>0</v>
      </c>
      <c r="N57" s="154">
        <v>1.1E-4</v>
      </c>
      <c r="O57" s="154">
        <f>ROUND(E57*N57,2)</f>
        <v>0</v>
      </c>
      <c r="P57" s="154">
        <v>0</v>
      </c>
      <c r="Q57" s="154">
        <f>ROUND(E57*P57,2)</f>
        <v>0</v>
      </c>
      <c r="R57" s="154"/>
      <c r="S57" s="154" t="s">
        <v>120</v>
      </c>
      <c r="T57" s="154" t="s">
        <v>120</v>
      </c>
      <c r="U57" s="154">
        <v>0.13</v>
      </c>
      <c r="V57" s="154">
        <f>ROUND(E57*U57,2)</f>
        <v>0.13</v>
      </c>
      <c r="W57" s="154"/>
      <c r="X57" s="154" t="s">
        <v>121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122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69">
        <v>36</v>
      </c>
      <c r="B58" s="170" t="s">
        <v>203</v>
      </c>
      <c r="C58" s="177" t="s">
        <v>204</v>
      </c>
      <c r="D58" s="171" t="s">
        <v>133</v>
      </c>
      <c r="E58" s="172">
        <v>1</v>
      </c>
      <c r="F58" s="173">
        <v>0</v>
      </c>
      <c r="G58" s="174">
        <f>ROUND(E58*F58,2)</f>
        <v>0</v>
      </c>
      <c r="H58" s="155">
        <v>186.53</v>
      </c>
      <c r="I58" s="154">
        <f>ROUND(E58*H58,2)</f>
        <v>186.53</v>
      </c>
      <c r="J58" s="155">
        <v>117.47</v>
      </c>
      <c r="K58" s="154">
        <f>ROUND(E58*J58,2)</f>
        <v>117.47</v>
      </c>
      <c r="L58" s="154">
        <v>21</v>
      </c>
      <c r="M58" s="154">
        <f>G58*(1+L58/100)</f>
        <v>0</v>
      </c>
      <c r="N58" s="154">
        <v>9.0000000000000006E-5</v>
      </c>
      <c r="O58" s="154">
        <f>ROUND(E58*N58,2)</f>
        <v>0</v>
      </c>
      <c r="P58" s="154">
        <v>0</v>
      </c>
      <c r="Q58" s="154">
        <f>ROUND(E58*P58,2)</f>
        <v>0</v>
      </c>
      <c r="R58" s="154"/>
      <c r="S58" s="154" t="s">
        <v>120</v>
      </c>
      <c r="T58" s="154" t="s">
        <v>120</v>
      </c>
      <c r="U58" s="154">
        <v>0.2475</v>
      </c>
      <c r="V58" s="154">
        <f>ROUND(E58*U58,2)</f>
        <v>0.25</v>
      </c>
      <c r="W58" s="154"/>
      <c r="X58" s="154" t="s">
        <v>121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122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9">
        <v>37</v>
      </c>
      <c r="B59" s="170" t="s">
        <v>205</v>
      </c>
      <c r="C59" s="177" t="s">
        <v>206</v>
      </c>
      <c r="D59" s="171" t="s">
        <v>133</v>
      </c>
      <c r="E59" s="172">
        <v>6</v>
      </c>
      <c r="F59" s="173">
        <v>0</v>
      </c>
      <c r="G59" s="174">
        <f>ROUND(E59*F59,2)</f>
        <v>0</v>
      </c>
      <c r="H59" s="155">
        <v>0</v>
      </c>
      <c r="I59" s="154">
        <f>ROUND(E59*H59,2)</f>
        <v>0</v>
      </c>
      <c r="J59" s="155">
        <v>322.5</v>
      </c>
      <c r="K59" s="154">
        <f>ROUND(E59*J59,2)</f>
        <v>1935</v>
      </c>
      <c r="L59" s="154">
        <v>21</v>
      </c>
      <c r="M59" s="154">
        <f>G59*(1+L59/100)</f>
        <v>0</v>
      </c>
      <c r="N59" s="154">
        <v>0</v>
      </c>
      <c r="O59" s="154">
        <f>ROUND(E59*N59,2)</f>
        <v>0</v>
      </c>
      <c r="P59" s="154">
        <v>0</v>
      </c>
      <c r="Q59" s="154">
        <f>ROUND(E59*P59,2)</f>
        <v>0</v>
      </c>
      <c r="R59" s="154"/>
      <c r="S59" s="154" t="s">
        <v>120</v>
      </c>
      <c r="T59" s="154" t="s">
        <v>120</v>
      </c>
      <c r="U59" s="154">
        <v>0.68</v>
      </c>
      <c r="V59" s="154">
        <f>ROUND(E59*U59,2)</f>
        <v>4.08</v>
      </c>
      <c r="W59" s="154"/>
      <c r="X59" s="154" t="s">
        <v>121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122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69">
        <v>38</v>
      </c>
      <c r="B60" s="170" t="s">
        <v>207</v>
      </c>
      <c r="C60" s="177" t="s">
        <v>208</v>
      </c>
      <c r="D60" s="171" t="s">
        <v>185</v>
      </c>
      <c r="E60" s="172">
        <v>1</v>
      </c>
      <c r="F60" s="173">
        <v>0</v>
      </c>
      <c r="G60" s="174">
        <f>ROUND(E60*F60,2)</f>
        <v>0</v>
      </c>
      <c r="H60" s="155">
        <v>0</v>
      </c>
      <c r="I60" s="154">
        <f>ROUND(E60*H60,2)</f>
        <v>0</v>
      </c>
      <c r="J60" s="155">
        <v>1850</v>
      </c>
      <c r="K60" s="154">
        <f>ROUND(E60*J60,2)</f>
        <v>1850</v>
      </c>
      <c r="L60" s="154">
        <v>21</v>
      </c>
      <c r="M60" s="154">
        <f>G60*(1+L60/100)</f>
        <v>0</v>
      </c>
      <c r="N60" s="154">
        <v>0</v>
      </c>
      <c r="O60" s="154">
        <f>ROUND(E60*N60,2)</f>
        <v>0</v>
      </c>
      <c r="P60" s="154">
        <v>0</v>
      </c>
      <c r="Q60" s="154">
        <f>ROUND(E60*P60,2)</f>
        <v>0</v>
      </c>
      <c r="R60" s="154"/>
      <c r="S60" s="154" t="s">
        <v>160</v>
      </c>
      <c r="T60" s="154" t="s">
        <v>161</v>
      </c>
      <c r="U60" s="154">
        <v>0</v>
      </c>
      <c r="V60" s="154">
        <f>ROUND(E60*U60,2)</f>
        <v>0</v>
      </c>
      <c r="W60" s="154"/>
      <c r="X60" s="154" t="s">
        <v>121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122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9">
        <v>39</v>
      </c>
      <c r="B61" s="170" t="s">
        <v>209</v>
      </c>
      <c r="C61" s="177" t="s">
        <v>210</v>
      </c>
      <c r="D61" s="171" t="s">
        <v>133</v>
      </c>
      <c r="E61" s="172">
        <v>6</v>
      </c>
      <c r="F61" s="173">
        <v>0</v>
      </c>
      <c r="G61" s="174">
        <f>ROUND(E61*F61,2)</f>
        <v>0</v>
      </c>
      <c r="H61" s="155">
        <v>1949</v>
      </c>
      <c r="I61" s="154">
        <f>ROUND(E61*H61,2)</f>
        <v>11694</v>
      </c>
      <c r="J61" s="155">
        <v>0</v>
      </c>
      <c r="K61" s="154">
        <f>ROUND(E61*J61,2)</f>
        <v>0</v>
      </c>
      <c r="L61" s="154">
        <v>21</v>
      </c>
      <c r="M61" s="154">
        <f>G61*(1+L61/100)</f>
        <v>0</v>
      </c>
      <c r="N61" s="154">
        <v>4.5999999999999999E-3</v>
      </c>
      <c r="O61" s="154">
        <f>ROUND(E61*N61,2)</f>
        <v>0.03</v>
      </c>
      <c r="P61" s="154">
        <v>0</v>
      </c>
      <c r="Q61" s="154">
        <f>ROUND(E61*P61,2)</f>
        <v>0</v>
      </c>
      <c r="R61" s="154" t="s">
        <v>136</v>
      </c>
      <c r="S61" s="154" t="s">
        <v>120</v>
      </c>
      <c r="T61" s="154" t="s">
        <v>120</v>
      </c>
      <c r="U61" s="154">
        <v>0</v>
      </c>
      <c r="V61" s="154">
        <f>ROUND(E61*U61,2)</f>
        <v>0</v>
      </c>
      <c r="W61" s="154"/>
      <c r="X61" s="154" t="s">
        <v>137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138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57" t="s">
        <v>115</v>
      </c>
      <c r="B62" s="158" t="s">
        <v>85</v>
      </c>
      <c r="C62" s="176" t="s">
        <v>86</v>
      </c>
      <c r="D62" s="159"/>
      <c r="E62" s="160"/>
      <c r="F62" s="173">
        <v>0</v>
      </c>
      <c r="G62" s="162">
        <f>SUMIF(AG63:AG68,"&lt;&gt;NOR",G63:G68)</f>
        <v>0</v>
      </c>
      <c r="H62" s="156"/>
      <c r="I62" s="156">
        <f>SUM(I63:I68)</f>
        <v>0</v>
      </c>
      <c r="J62" s="156"/>
      <c r="K62" s="156">
        <f>SUM(K63:K68)</f>
        <v>9539.99</v>
      </c>
      <c r="L62" s="156"/>
      <c r="M62" s="156">
        <f>SUM(M63:M68)</f>
        <v>0</v>
      </c>
      <c r="N62" s="156"/>
      <c r="O62" s="156">
        <f>SUM(O63:O68)</f>
        <v>0</v>
      </c>
      <c r="P62" s="156"/>
      <c r="Q62" s="156">
        <f>SUM(Q63:Q68)</f>
        <v>0</v>
      </c>
      <c r="R62" s="156"/>
      <c r="S62" s="156"/>
      <c r="T62" s="156"/>
      <c r="U62" s="156"/>
      <c r="V62" s="156">
        <f>SUM(V63:V68)</f>
        <v>14.32</v>
      </c>
      <c r="W62" s="156"/>
      <c r="X62" s="156"/>
      <c r="AG62" t="s">
        <v>116</v>
      </c>
    </row>
    <row r="63" spans="1:60" outlineLevel="1" x14ac:dyDescent="0.2">
      <c r="A63" s="169">
        <v>40</v>
      </c>
      <c r="B63" s="170" t="s">
        <v>211</v>
      </c>
      <c r="C63" s="177" t="s">
        <v>212</v>
      </c>
      <c r="D63" s="171" t="s">
        <v>170</v>
      </c>
      <c r="E63" s="172">
        <v>3.79128</v>
      </c>
      <c r="F63" s="173">
        <v>0</v>
      </c>
      <c r="G63" s="174">
        <f t="shared" ref="G63:G68" si="0">ROUND(E63*F63,2)</f>
        <v>0</v>
      </c>
      <c r="H63" s="155">
        <v>0</v>
      </c>
      <c r="I63" s="154">
        <f t="shared" ref="I63:I68" si="1">ROUND(E63*H63,2)</f>
        <v>0</v>
      </c>
      <c r="J63" s="155">
        <v>164</v>
      </c>
      <c r="K63" s="154">
        <f t="shared" ref="K63:K68" si="2">ROUND(E63*J63,2)</f>
        <v>621.77</v>
      </c>
      <c r="L63" s="154">
        <v>21</v>
      </c>
      <c r="M63" s="154">
        <f t="shared" ref="M63:M68" si="3">G63*(1+L63/100)</f>
        <v>0</v>
      </c>
      <c r="N63" s="154">
        <v>0</v>
      </c>
      <c r="O63" s="154">
        <f t="shared" ref="O63:O68" si="4">ROUND(E63*N63,2)</f>
        <v>0</v>
      </c>
      <c r="P63" s="154">
        <v>0</v>
      </c>
      <c r="Q63" s="154">
        <f t="shared" ref="Q63:Q68" si="5">ROUND(E63*P63,2)</f>
        <v>0</v>
      </c>
      <c r="R63" s="154"/>
      <c r="S63" s="154" t="s">
        <v>120</v>
      </c>
      <c r="T63" s="154" t="s">
        <v>120</v>
      </c>
      <c r="U63" s="154">
        <v>0.27700000000000002</v>
      </c>
      <c r="V63" s="154">
        <f t="shared" ref="V63:V68" si="6">ROUND(E63*U63,2)</f>
        <v>1.05</v>
      </c>
      <c r="W63" s="154"/>
      <c r="X63" s="154" t="s">
        <v>213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214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9">
        <v>41</v>
      </c>
      <c r="B64" s="170" t="s">
        <v>215</v>
      </c>
      <c r="C64" s="177" t="s">
        <v>216</v>
      </c>
      <c r="D64" s="171" t="s">
        <v>170</v>
      </c>
      <c r="E64" s="172">
        <v>3.79128</v>
      </c>
      <c r="F64" s="173">
        <v>0</v>
      </c>
      <c r="G64" s="174">
        <f t="shared" si="0"/>
        <v>0</v>
      </c>
      <c r="H64" s="155">
        <v>0</v>
      </c>
      <c r="I64" s="154">
        <f t="shared" si="1"/>
        <v>0</v>
      </c>
      <c r="J64" s="155">
        <v>691</v>
      </c>
      <c r="K64" s="154">
        <f t="shared" si="2"/>
        <v>2619.77</v>
      </c>
      <c r="L64" s="154">
        <v>21</v>
      </c>
      <c r="M64" s="154">
        <f t="shared" si="3"/>
        <v>0</v>
      </c>
      <c r="N64" s="154">
        <v>0</v>
      </c>
      <c r="O64" s="154">
        <f t="shared" si="4"/>
        <v>0</v>
      </c>
      <c r="P64" s="154">
        <v>0</v>
      </c>
      <c r="Q64" s="154">
        <f t="shared" si="5"/>
        <v>0</v>
      </c>
      <c r="R64" s="154"/>
      <c r="S64" s="154" t="s">
        <v>120</v>
      </c>
      <c r="T64" s="154" t="s">
        <v>120</v>
      </c>
      <c r="U64" s="154">
        <v>2.0670000000000002</v>
      </c>
      <c r="V64" s="154">
        <f t="shared" si="6"/>
        <v>7.84</v>
      </c>
      <c r="W64" s="154"/>
      <c r="X64" s="154" t="s">
        <v>213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214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9">
        <v>42</v>
      </c>
      <c r="B65" s="170" t="s">
        <v>217</v>
      </c>
      <c r="C65" s="177" t="s">
        <v>218</v>
      </c>
      <c r="D65" s="171" t="s">
        <v>170</v>
      </c>
      <c r="E65" s="172">
        <v>3.79128</v>
      </c>
      <c r="F65" s="173">
        <v>0</v>
      </c>
      <c r="G65" s="174">
        <f t="shared" si="0"/>
        <v>0</v>
      </c>
      <c r="H65" s="155">
        <v>0</v>
      </c>
      <c r="I65" s="154">
        <f t="shared" si="1"/>
        <v>0</v>
      </c>
      <c r="J65" s="155">
        <v>225</v>
      </c>
      <c r="K65" s="154">
        <f t="shared" si="2"/>
        <v>853.04</v>
      </c>
      <c r="L65" s="154">
        <v>21</v>
      </c>
      <c r="M65" s="154">
        <f t="shared" si="3"/>
        <v>0</v>
      </c>
      <c r="N65" s="154">
        <v>0</v>
      </c>
      <c r="O65" s="154">
        <f t="shared" si="4"/>
        <v>0</v>
      </c>
      <c r="P65" s="154">
        <v>0</v>
      </c>
      <c r="Q65" s="154">
        <f t="shared" si="5"/>
        <v>0</v>
      </c>
      <c r="R65" s="154"/>
      <c r="S65" s="154" t="s">
        <v>120</v>
      </c>
      <c r="T65" s="154" t="s">
        <v>120</v>
      </c>
      <c r="U65" s="154">
        <v>0.49</v>
      </c>
      <c r="V65" s="154">
        <f t="shared" si="6"/>
        <v>1.86</v>
      </c>
      <c r="W65" s="154"/>
      <c r="X65" s="154" t="s">
        <v>213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214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9">
        <v>43</v>
      </c>
      <c r="B66" s="170" t="s">
        <v>219</v>
      </c>
      <c r="C66" s="177" t="s">
        <v>220</v>
      </c>
      <c r="D66" s="171" t="s">
        <v>170</v>
      </c>
      <c r="E66" s="172">
        <v>34.121519999999997</v>
      </c>
      <c r="F66" s="173">
        <v>0</v>
      </c>
      <c r="G66" s="174">
        <f t="shared" si="0"/>
        <v>0</v>
      </c>
      <c r="H66" s="155">
        <v>0</v>
      </c>
      <c r="I66" s="154">
        <f t="shared" si="1"/>
        <v>0</v>
      </c>
      <c r="J66" s="155">
        <v>15.7</v>
      </c>
      <c r="K66" s="154">
        <f t="shared" si="2"/>
        <v>535.71</v>
      </c>
      <c r="L66" s="154">
        <v>21</v>
      </c>
      <c r="M66" s="154">
        <f t="shared" si="3"/>
        <v>0</v>
      </c>
      <c r="N66" s="154">
        <v>0</v>
      </c>
      <c r="O66" s="154">
        <f t="shared" si="4"/>
        <v>0</v>
      </c>
      <c r="P66" s="154">
        <v>0</v>
      </c>
      <c r="Q66" s="154">
        <f t="shared" si="5"/>
        <v>0</v>
      </c>
      <c r="R66" s="154"/>
      <c r="S66" s="154" t="s">
        <v>120</v>
      </c>
      <c r="T66" s="154" t="s">
        <v>120</v>
      </c>
      <c r="U66" s="154">
        <v>0</v>
      </c>
      <c r="V66" s="154">
        <f t="shared" si="6"/>
        <v>0</v>
      </c>
      <c r="W66" s="154"/>
      <c r="X66" s="154" t="s">
        <v>213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214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69">
        <v>44</v>
      </c>
      <c r="B67" s="170" t="s">
        <v>221</v>
      </c>
      <c r="C67" s="177" t="s">
        <v>222</v>
      </c>
      <c r="D67" s="171" t="s">
        <v>170</v>
      </c>
      <c r="E67" s="172">
        <v>3.79128</v>
      </c>
      <c r="F67" s="173">
        <v>0</v>
      </c>
      <c r="G67" s="174">
        <f t="shared" si="0"/>
        <v>0</v>
      </c>
      <c r="H67" s="155">
        <v>0</v>
      </c>
      <c r="I67" s="154">
        <f t="shared" si="1"/>
        <v>0</v>
      </c>
      <c r="J67" s="155">
        <v>315</v>
      </c>
      <c r="K67" s="154">
        <f t="shared" si="2"/>
        <v>1194.25</v>
      </c>
      <c r="L67" s="154">
        <v>21</v>
      </c>
      <c r="M67" s="154">
        <f t="shared" si="3"/>
        <v>0</v>
      </c>
      <c r="N67" s="154">
        <v>0</v>
      </c>
      <c r="O67" s="154">
        <f t="shared" si="4"/>
        <v>0</v>
      </c>
      <c r="P67" s="154">
        <v>0</v>
      </c>
      <c r="Q67" s="154">
        <f t="shared" si="5"/>
        <v>0</v>
      </c>
      <c r="R67" s="154"/>
      <c r="S67" s="154" t="s">
        <v>120</v>
      </c>
      <c r="T67" s="154" t="s">
        <v>120</v>
      </c>
      <c r="U67" s="154">
        <v>0.94199999999999995</v>
      </c>
      <c r="V67" s="154">
        <f t="shared" si="6"/>
        <v>3.57</v>
      </c>
      <c r="W67" s="154"/>
      <c r="X67" s="154" t="s">
        <v>213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214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3">
        <v>45</v>
      </c>
      <c r="B68" s="164" t="s">
        <v>223</v>
      </c>
      <c r="C68" s="178" t="s">
        <v>224</v>
      </c>
      <c r="D68" s="165" t="s">
        <v>170</v>
      </c>
      <c r="E68" s="166">
        <v>3.79128</v>
      </c>
      <c r="F68" s="167">
        <v>0</v>
      </c>
      <c r="G68" s="168">
        <f t="shared" si="0"/>
        <v>0</v>
      </c>
      <c r="H68" s="155">
        <v>0</v>
      </c>
      <c r="I68" s="154">
        <f t="shared" si="1"/>
        <v>0</v>
      </c>
      <c r="J68" s="155">
        <v>980</v>
      </c>
      <c r="K68" s="154">
        <f t="shared" si="2"/>
        <v>3715.45</v>
      </c>
      <c r="L68" s="154">
        <v>21</v>
      </c>
      <c r="M68" s="154">
        <f t="shared" si="3"/>
        <v>0</v>
      </c>
      <c r="N68" s="154">
        <v>0</v>
      </c>
      <c r="O68" s="154">
        <f t="shared" si="4"/>
        <v>0</v>
      </c>
      <c r="P68" s="154">
        <v>0</v>
      </c>
      <c r="Q68" s="154">
        <f t="shared" si="5"/>
        <v>0</v>
      </c>
      <c r="R68" s="154"/>
      <c r="S68" s="154" t="s">
        <v>120</v>
      </c>
      <c r="T68" s="154" t="s">
        <v>161</v>
      </c>
      <c r="U68" s="154">
        <v>0</v>
      </c>
      <c r="V68" s="154">
        <f t="shared" si="6"/>
        <v>0</v>
      </c>
      <c r="W68" s="154"/>
      <c r="X68" s="154" t="s">
        <v>213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214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3"/>
      <c r="B69" s="4"/>
      <c r="C69" s="179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v>15</v>
      </c>
      <c r="AF69">
        <v>21</v>
      </c>
      <c r="AG69" t="s">
        <v>102</v>
      </c>
    </row>
    <row r="70" spans="1:60" x14ac:dyDescent="0.2">
      <c r="A70" s="150"/>
      <c r="B70" s="151" t="s">
        <v>31</v>
      </c>
      <c r="C70" s="180"/>
      <c r="D70" s="152"/>
      <c r="E70" s="153"/>
      <c r="F70" s="153"/>
      <c r="G70" s="175">
        <f>G8+G14+G17+G20+G22+G24+G27+G32+G35+G37+G41+G45+G47+G53+G56+G62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f>SUMIF(L7:L68,AE69,G7:G68)</f>
        <v>0</v>
      </c>
      <c r="AF70">
        <f>SUMIF(L7:L68,AF69,G7:G68)</f>
        <v>0</v>
      </c>
      <c r="AG70" t="s">
        <v>225</v>
      </c>
    </row>
    <row r="71" spans="1:60" x14ac:dyDescent="0.2">
      <c r="A71" s="3"/>
      <c r="B71" s="4"/>
      <c r="C71" s="179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60" x14ac:dyDescent="0.2">
      <c r="A72" s="3"/>
      <c r="B72" s="4"/>
      <c r="C72" s="179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">
      <c r="A73" s="256" t="s">
        <v>226</v>
      </c>
      <c r="B73" s="256"/>
      <c r="C73" s="257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">
      <c r="A74" s="237"/>
      <c r="B74" s="238"/>
      <c r="C74" s="239"/>
      <c r="D74" s="238"/>
      <c r="E74" s="238"/>
      <c r="F74" s="238"/>
      <c r="G74" s="24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G74" t="s">
        <v>227</v>
      </c>
    </row>
    <row r="75" spans="1:60" x14ac:dyDescent="0.2">
      <c r="A75" s="241"/>
      <c r="B75" s="242"/>
      <c r="C75" s="243"/>
      <c r="D75" s="242"/>
      <c r="E75" s="242"/>
      <c r="F75" s="242"/>
      <c r="G75" s="24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241"/>
      <c r="B76" s="242"/>
      <c r="C76" s="243"/>
      <c r="D76" s="242"/>
      <c r="E76" s="242"/>
      <c r="F76" s="242"/>
      <c r="G76" s="24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A77" s="241"/>
      <c r="B77" s="242"/>
      <c r="C77" s="243"/>
      <c r="D77" s="242"/>
      <c r="E77" s="242"/>
      <c r="F77" s="242"/>
      <c r="G77" s="24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 x14ac:dyDescent="0.2">
      <c r="A78" s="245"/>
      <c r="B78" s="246"/>
      <c r="C78" s="247"/>
      <c r="D78" s="246"/>
      <c r="E78" s="246"/>
      <c r="F78" s="246"/>
      <c r="G78" s="248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 x14ac:dyDescent="0.2">
      <c r="A79" s="3"/>
      <c r="B79" s="4"/>
      <c r="C79" s="179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">
      <c r="C80" s="181"/>
      <c r="D80" s="10"/>
      <c r="AG80" t="s">
        <v>228</v>
      </c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biNH92JEoZIdudY1xx1DkdlBeRZsC/zks8fHuT9uoW9+2ikK2C9BR8c6RVgW6FgeVYnUD2luWi79M+GIgmrbQ==" saltValue="rG7ABbPEzHcUPVALBBkMgw==" spinCount="100000" sheet="1" objects="1" scenarios="1"/>
  <protectedRanges>
    <protectedRange algorithmName="SHA-512" hashValue="BIUgvvE3YBXGL0+1efRhowjz8qoDr7P9Fur/xn+JZkieqhPzXFkDC9hy/Yp6AjY8bxuRbVlEV99JiCamxT5rNg==" saltValue="Ymz6e00Ou1S01DjWldRgYg==" spinCount="100000" sqref="F9:F68" name="Oblast1"/>
  </protectedRanges>
  <mergeCells count="6">
    <mergeCell ref="A74:G78"/>
    <mergeCell ref="A1:G1"/>
    <mergeCell ref="C2:G2"/>
    <mergeCell ref="C3:G3"/>
    <mergeCell ref="C4:G4"/>
    <mergeCell ref="A73:C73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Y24" sqref="Y24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90</v>
      </c>
    </row>
    <row r="2" spans="1:60" ht="25.15" customHeight="1" x14ac:dyDescent="0.2">
      <c r="A2" s="139" t="s">
        <v>8</v>
      </c>
      <c r="B2" s="49" t="s">
        <v>41</v>
      </c>
      <c r="C2" s="250" t="s">
        <v>42</v>
      </c>
      <c r="D2" s="251"/>
      <c r="E2" s="251"/>
      <c r="F2" s="251"/>
      <c r="G2" s="252"/>
      <c r="AG2" t="s">
        <v>91</v>
      </c>
    </row>
    <row r="3" spans="1:60" ht="25.15" customHeight="1" x14ac:dyDescent="0.2">
      <c r="A3" s="139" t="s">
        <v>9</v>
      </c>
      <c r="B3" s="49" t="s">
        <v>47</v>
      </c>
      <c r="C3" s="250" t="s">
        <v>48</v>
      </c>
      <c r="D3" s="251"/>
      <c r="E3" s="251"/>
      <c r="F3" s="251"/>
      <c r="G3" s="252"/>
      <c r="AC3" s="121" t="s">
        <v>91</v>
      </c>
      <c r="AG3" t="s">
        <v>92</v>
      </c>
    </row>
    <row r="4" spans="1:60" ht="25.15" customHeight="1" x14ac:dyDescent="0.2">
      <c r="A4" s="140" t="s">
        <v>10</v>
      </c>
      <c r="B4" s="141" t="s">
        <v>41</v>
      </c>
      <c r="C4" s="253" t="s">
        <v>46</v>
      </c>
      <c r="D4" s="254"/>
      <c r="E4" s="254"/>
      <c r="F4" s="254"/>
      <c r="G4" s="255"/>
      <c r="AG4" t="s">
        <v>93</v>
      </c>
    </row>
    <row r="5" spans="1:60" x14ac:dyDescent="0.2">
      <c r="D5" s="10"/>
    </row>
    <row r="6" spans="1:60" ht="38.25" x14ac:dyDescent="0.2">
      <c r="A6" s="143" t="s">
        <v>94</v>
      </c>
      <c r="B6" s="145" t="s">
        <v>95</v>
      </c>
      <c r="C6" s="145" t="s">
        <v>96</v>
      </c>
      <c r="D6" s="144" t="s">
        <v>97</v>
      </c>
      <c r="E6" s="143" t="s">
        <v>98</v>
      </c>
      <c r="F6" s="142" t="s">
        <v>99</v>
      </c>
      <c r="G6" s="143" t="s">
        <v>31</v>
      </c>
      <c r="H6" s="146" t="s">
        <v>32</v>
      </c>
      <c r="I6" s="146" t="s">
        <v>100</v>
      </c>
      <c r="J6" s="146" t="s">
        <v>33</v>
      </c>
      <c r="K6" s="146" t="s">
        <v>101</v>
      </c>
      <c r="L6" s="146" t="s">
        <v>102</v>
      </c>
      <c r="M6" s="146" t="s">
        <v>103</v>
      </c>
      <c r="N6" s="146" t="s">
        <v>104</v>
      </c>
      <c r="O6" s="146" t="s">
        <v>105</v>
      </c>
      <c r="P6" s="146" t="s">
        <v>106</v>
      </c>
      <c r="Q6" s="146" t="s">
        <v>107</v>
      </c>
      <c r="R6" s="146" t="s">
        <v>108</v>
      </c>
      <c r="S6" s="146" t="s">
        <v>109</v>
      </c>
      <c r="T6" s="146" t="s">
        <v>110</v>
      </c>
      <c r="U6" s="146" t="s">
        <v>111</v>
      </c>
      <c r="V6" s="146" t="s">
        <v>112</v>
      </c>
      <c r="W6" s="146" t="s">
        <v>113</v>
      </c>
      <c r="X6" s="146" t="s">
        <v>114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25.5" x14ac:dyDescent="0.2">
      <c r="A8" s="157" t="s">
        <v>115</v>
      </c>
      <c r="B8" s="158" t="s">
        <v>65</v>
      </c>
      <c r="C8" s="176" t="s">
        <v>66</v>
      </c>
      <c r="D8" s="159"/>
      <c r="E8" s="160"/>
      <c r="F8" s="161"/>
      <c r="G8" s="162">
        <f>SUMIF(AG9:AG10,"&lt;&gt;NOR",G9:G10)</f>
        <v>0</v>
      </c>
      <c r="H8" s="156"/>
      <c r="I8" s="156">
        <f>SUM(I9:I10)</f>
        <v>36</v>
      </c>
      <c r="J8" s="156"/>
      <c r="K8" s="156">
        <f>SUM(K9:K10)</f>
        <v>3076.5</v>
      </c>
      <c r="L8" s="156"/>
      <c r="M8" s="156">
        <f>SUM(M9:M10)</f>
        <v>0</v>
      </c>
      <c r="N8" s="156"/>
      <c r="O8" s="156">
        <f>SUM(O9:O10)</f>
        <v>0</v>
      </c>
      <c r="P8" s="156"/>
      <c r="Q8" s="156">
        <f>SUM(Q9:Q10)</f>
        <v>0</v>
      </c>
      <c r="R8" s="156"/>
      <c r="S8" s="156"/>
      <c r="T8" s="156"/>
      <c r="U8" s="156"/>
      <c r="V8" s="156">
        <f>SUM(V9:V10)</f>
        <v>7.7</v>
      </c>
      <c r="W8" s="156"/>
      <c r="X8" s="156"/>
      <c r="AG8" t="s">
        <v>116</v>
      </c>
    </row>
    <row r="9" spans="1:60" outlineLevel="1" x14ac:dyDescent="0.2">
      <c r="A9" s="169">
        <v>1</v>
      </c>
      <c r="B9" s="170" t="s">
        <v>153</v>
      </c>
      <c r="C9" s="177" t="s">
        <v>154</v>
      </c>
      <c r="D9" s="171" t="s">
        <v>141</v>
      </c>
      <c r="E9" s="172">
        <v>25</v>
      </c>
      <c r="F9" s="173">
        <v>0</v>
      </c>
      <c r="G9" s="174">
        <f>ROUND(E9*F9,2)</f>
        <v>0</v>
      </c>
      <c r="H9" s="155">
        <v>1.44</v>
      </c>
      <c r="I9" s="154">
        <f>ROUND(E9*H9,2)</f>
        <v>36</v>
      </c>
      <c r="J9" s="155">
        <v>117.06</v>
      </c>
      <c r="K9" s="154">
        <f>ROUND(E9*J9,2)</f>
        <v>2926.5</v>
      </c>
      <c r="L9" s="154">
        <v>21</v>
      </c>
      <c r="M9" s="154">
        <f>G9*(1+L9/100)</f>
        <v>0</v>
      </c>
      <c r="N9" s="154">
        <v>4.0000000000000003E-5</v>
      </c>
      <c r="O9" s="154">
        <f>ROUND(E9*N9,2)</f>
        <v>0</v>
      </c>
      <c r="P9" s="154">
        <v>0</v>
      </c>
      <c r="Q9" s="154">
        <f>ROUND(E9*P9,2)</f>
        <v>0</v>
      </c>
      <c r="R9" s="154"/>
      <c r="S9" s="154" t="s">
        <v>120</v>
      </c>
      <c r="T9" s="154" t="s">
        <v>120</v>
      </c>
      <c r="U9" s="154">
        <v>0.308</v>
      </c>
      <c r="V9" s="154">
        <f>ROUND(E9*U9,2)</f>
        <v>7.7</v>
      </c>
      <c r="W9" s="154"/>
      <c r="X9" s="154" t="s">
        <v>121</v>
      </c>
      <c r="Y9" s="147"/>
      <c r="Z9" s="147"/>
      <c r="AA9" s="147"/>
      <c r="AB9" s="147"/>
      <c r="AC9" s="147"/>
      <c r="AD9" s="147"/>
      <c r="AE9" s="147"/>
      <c r="AF9" s="147"/>
      <c r="AG9" s="147" t="s">
        <v>122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69">
        <v>2</v>
      </c>
      <c r="B10" s="170" t="s">
        <v>157</v>
      </c>
      <c r="C10" s="177" t="s">
        <v>158</v>
      </c>
      <c r="D10" s="171" t="s">
        <v>159</v>
      </c>
      <c r="E10" s="172">
        <v>6</v>
      </c>
      <c r="F10" s="173">
        <v>0</v>
      </c>
      <c r="G10" s="174">
        <f>ROUND(E10*F10,2)</f>
        <v>0</v>
      </c>
      <c r="H10" s="155">
        <v>0</v>
      </c>
      <c r="I10" s="154">
        <f>ROUND(E10*H10,2)</f>
        <v>0</v>
      </c>
      <c r="J10" s="155">
        <v>25</v>
      </c>
      <c r="K10" s="154">
        <f>ROUND(E10*J10,2)</f>
        <v>150</v>
      </c>
      <c r="L10" s="154">
        <v>21</v>
      </c>
      <c r="M10" s="154">
        <f>G10*(1+L10/100)</f>
        <v>0</v>
      </c>
      <c r="N10" s="154">
        <v>0</v>
      </c>
      <c r="O10" s="154">
        <f>ROUND(E10*N10,2)</f>
        <v>0</v>
      </c>
      <c r="P10" s="154">
        <v>0</v>
      </c>
      <c r="Q10" s="154">
        <f>ROUND(E10*P10,2)</f>
        <v>0</v>
      </c>
      <c r="R10" s="154"/>
      <c r="S10" s="154" t="s">
        <v>160</v>
      </c>
      <c r="T10" s="154" t="s">
        <v>161</v>
      </c>
      <c r="U10" s="154">
        <v>0</v>
      </c>
      <c r="V10" s="154">
        <f>ROUND(E10*U10,2)</f>
        <v>0</v>
      </c>
      <c r="W10" s="154"/>
      <c r="X10" s="154" t="s">
        <v>121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122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57" t="s">
        <v>115</v>
      </c>
      <c r="B11" s="158" t="s">
        <v>67</v>
      </c>
      <c r="C11" s="176" t="s">
        <v>68</v>
      </c>
      <c r="D11" s="159"/>
      <c r="E11" s="160"/>
      <c r="F11" s="173">
        <v>0</v>
      </c>
      <c r="G11" s="162">
        <f>SUMIF(AG12:AG12,"&lt;&gt;NOR",G12:G12)</f>
        <v>0</v>
      </c>
      <c r="H11" s="156"/>
      <c r="I11" s="156">
        <f>SUM(I12:I12)</f>
        <v>0</v>
      </c>
      <c r="J11" s="156"/>
      <c r="K11" s="156">
        <f>SUM(K12:K12)</f>
        <v>1551.77</v>
      </c>
      <c r="L11" s="156"/>
      <c r="M11" s="156">
        <f>SUM(M12:M12)</f>
        <v>0</v>
      </c>
      <c r="N11" s="156"/>
      <c r="O11" s="156">
        <f>SUM(O12:O12)</f>
        <v>0</v>
      </c>
      <c r="P11" s="156"/>
      <c r="Q11" s="156">
        <f>SUM(Q12:Q12)</f>
        <v>0.82</v>
      </c>
      <c r="R11" s="156"/>
      <c r="S11" s="156"/>
      <c r="T11" s="156"/>
      <c r="U11" s="156"/>
      <c r="V11" s="156">
        <f>SUM(V12:V12)</f>
        <v>4.6399999999999997</v>
      </c>
      <c r="W11" s="156"/>
      <c r="X11" s="156"/>
      <c r="AG11" t="s">
        <v>116</v>
      </c>
    </row>
    <row r="12" spans="1:60" outlineLevel="1" x14ac:dyDescent="0.2">
      <c r="A12" s="169">
        <v>3</v>
      </c>
      <c r="B12" s="170" t="s">
        <v>166</v>
      </c>
      <c r="C12" s="177" t="s">
        <v>167</v>
      </c>
      <c r="D12" s="171" t="s">
        <v>141</v>
      </c>
      <c r="E12" s="172">
        <v>17.856999999999999</v>
      </c>
      <c r="F12" s="173">
        <v>0</v>
      </c>
      <c r="G12" s="174">
        <f>ROUND(E12*F12,2)</f>
        <v>0</v>
      </c>
      <c r="H12" s="155">
        <v>0</v>
      </c>
      <c r="I12" s="154">
        <f>ROUND(E12*H12,2)</f>
        <v>0</v>
      </c>
      <c r="J12" s="155">
        <v>86.9</v>
      </c>
      <c r="K12" s="154">
        <f>ROUND(E12*J12,2)</f>
        <v>1551.77</v>
      </c>
      <c r="L12" s="154">
        <v>21</v>
      </c>
      <c r="M12" s="154">
        <f>G12*(1+L12/100)</f>
        <v>0</v>
      </c>
      <c r="N12" s="154">
        <v>0</v>
      </c>
      <c r="O12" s="154">
        <f>ROUND(E12*N12,2)</f>
        <v>0</v>
      </c>
      <c r="P12" s="154">
        <v>4.5999999999999999E-2</v>
      </c>
      <c r="Q12" s="154">
        <f>ROUND(E12*P12,2)</f>
        <v>0.82</v>
      </c>
      <c r="R12" s="154"/>
      <c r="S12" s="154" t="s">
        <v>120</v>
      </c>
      <c r="T12" s="154" t="s">
        <v>120</v>
      </c>
      <c r="U12" s="154">
        <v>0.26</v>
      </c>
      <c r="V12" s="154">
        <f>ROUND(E12*U12,2)</f>
        <v>4.6399999999999997</v>
      </c>
      <c r="W12" s="154"/>
      <c r="X12" s="154" t="s">
        <v>121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122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57" t="s">
        <v>115</v>
      </c>
      <c r="B13" s="158" t="s">
        <v>69</v>
      </c>
      <c r="C13" s="176" t="s">
        <v>70</v>
      </c>
      <c r="D13" s="159"/>
      <c r="E13" s="160"/>
      <c r="F13" s="173">
        <v>0</v>
      </c>
      <c r="G13" s="162">
        <f>SUMIF(AG14:AG14,"&lt;&gt;NOR",G14:G14)</f>
        <v>0</v>
      </c>
      <c r="H13" s="156"/>
      <c r="I13" s="156">
        <f>SUM(I14:I14)</f>
        <v>0</v>
      </c>
      <c r="J13" s="156"/>
      <c r="K13" s="156">
        <f>SUM(K14:K14)</f>
        <v>0.85</v>
      </c>
      <c r="L13" s="156"/>
      <c r="M13" s="156">
        <f>SUM(M14:M14)</f>
        <v>0</v>
      </c>
      <c r="N13" s="156"/>
      <c r="O13" s="156">
        <f>SUM(O14:O14)</f>
        <v>0</v>
      </c>
      <c r="P13" s="156"/>
      <c r="Q13" s="156">
        <f>SUM(Q14:Q14)</f>
        <v>0</v>
      </c>
      <c r="R13" s="156"/>
      <c r="S13" s="156"/>
      <c r="T13" s="156"/>
      <c r="U13" s="156"/>
      <c r="V13" s="156">
        <f>SUM(V14:V14)</f>
        <v>0</v>
      </c>
      <c r="W13" s="156"/>
      <c r="X13" s="156"/>
      <c r="AG13" t="s">
        <v>116</v>
      </c>
    </row>
    <row r="14" spans="1:60" ht="22.5" outlineLevel="1" x14ac:dyDescent="0.2">
      <c r="A14" s="169">
        <v>4</v>
      </c>
      <c r="B14" s="170" t="s">
        <v>168</v>
      </c>
      <c r="C14" s="177" t="s">
        <v>169</v>
      </c>
      <c r="D14" s="171" t="s">
        <v>170</v>
      </c>
      <c r="E14" s="172">
        <v>1E-3</v>
      </c>
      <c r="F14" s="173">
        <v>0</v>
      </c>
      <c r="G14" s="174">
        <f>ROUND(E14*F14,2)</f>
        <v>0</v>
      </c>
      <c r="H14" s="155">
        <v>0</v>
      </c>
      <c r="I14" s="154">
        <f>ROUND(E14*H14,2)</f>
        <v>0</v>
      </c>
      <c r="J14" s="155">
        <v>850</v>
      </c>
      <c r="K14" s="154">
        <f>ROUND(E14*J14,2)</f>
        <v>0.85</v>
      </c>
      <c r="L14" s="154">
        <v>21</v>
      </c>
      <c r="M14" s="154">
        <f>G14*(1+L14/100)</f>
        <v>0</v>
      </c>
      <c r="N14" s="154">
        <v>0</v>
      </c>
      <c r="O14" s="154">
        <f>ROUND(E14*N14,2)</f>
        <v>0</v>
      </c>
      <c r="P14" s="154">
        <v>0</v>
      </c>
      <c r="Q14" s="154">
        <f>ROUND(E14*P14,2)</f>
        <v>0</v>
      </c>
      <c r="R14" s="154"/>
      <c r="S14" s="154" t="s">
        <v>120</v>
      </c>
      <c r="T14" s="154" t="s">
        <v>120</v>
      </c>
      <c r="U14" s="154">
        <v>2.1</v>
      </c>
      <c r="V14" s="154">
        <f>ROUND(E14*U14,2)</f>
        <v>0</v>
      </c>
      <c r="W14" s="154"/>
      <c r="X14" s="154" t="s">
        <v>171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172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57" t="s">
        <v>115</v>
      </c>
      <c r="B15" s="158" t="s">
        <v>73</v>
      </c>
      <c r="C15" s="176" t="s">
        <v>74</v>
      </c>
      <c r="D15" s="159"/>
      <c r="E15" s="160"/>
      <c r="F15" s="173">
        <v>0</v>
      </c>
      <c r="G15" s="162">
        <f>SUMIF(AG16:AG18,"&lt;&gt;NOR",G16:G18)</f>
        <v>0</v>
      </c>
      <c r="H15" s="156"/>
      <c r="I15" s="156">
        <f>SUM(I16:I18)</f>
        <v>226.08</v>
      </c>
      <c r="J15" s="156"/>
      <c r="K15" s="156">
        <f>SUM(K16:K18)</f>
        <v>2335.92</v>
      </c>
      <c r="L15" s="156"/>
      <c r="M15" s="156">
        <f>SUM(M16:M18)</f>
        <v>0</v>
      </c>
      <c r="N15" s="156"/>
      <c r="O15" s="156">
        <f>SUM(O16:O18)</f>
        <v>0</v>
      </c>
      <c r="P15" s="156"/>
      <c r="Q15" s="156">
        <f>SUM(Q16:Q18)</f>
        <v>0.05</v>
      </c>
      <c r="R15" s="156"/>
      <c r="S15" s="156"/>
      <c r="T15" s="156"/>
      <c r="U15" s="156"/>
      <c r="V15" s="156">
        <f>SUM(V16:V18)</f>
        <v>2.2800000000000002</v>
      </c>
      <c r="W15" s="156"/>
      <c r="X15" s="156"/>
      <c r="AG15" t="s">
        <v>116</v>
      </c>
    </row>
    <row r="16" spans="1:60" outlineLevel="1" x14ac:dyDescent="0.2">
      <c r="A16" s="169">
        <v>5</v>
      </c>
      <c r="B16" s="170" t="s">
        <v>179</v>
      </c>
      <c r="C16" s="177" t="s">
        <v>180</v>
      </c>
      <c r="D16" s="171" t="s">
        <v>133</v>
      </c>
      <c r="E16" s="172">
        <v>2</v>
      </c>
      <c r="F16" s="173">
        <v>0</v>
      </c>
      <c r="G16" s="174">
        <f>ROUND(E16*F16,2)</f>
        <v>0</v>
      </c>
      <c r="H16" s="155">
        <v>95.34</v>
      </c>
      <c r="I16" s="154">
        <f>ROUND(E16*H16,2)</f>
        <v>190.68</v>
      </c>
      <c r="J16" s="155">
        <v>349.16</v>
      </c>
      <c r="K16" s="154">
        <f>ROUND(E16*J16,2)</f>
        <v>698.32</v>
      </c>
      <c r="L16" s="154">
        <v>21</v>
      </c>
      <c r="M16" s="154">
        <f>G16*(1+L16/100)</f>
        <v>0</v>
      </c>
      <c r="N16" s="154">
        <v>0</v>
      </c>
      <c r="O16" s="154">
        <f>ROUND(E16*N16,2)</f>
        <v>0</v>
      </c>
      <c r="P16" s="154">
        <v>0</v>
      </c>
      <c r="Q16" s="154">
        <f>ROUND(E16*P16,2)</f>
        <v>0</v>
      </c>
      <c r="R16" s="154"/>
      <c r="S16" s="154" t="s">
        <v>120</v>
      </c>
      <c r="T16" s="154" t="s">
        <v>120</v>
      </c>
      <c r="U16" s="154">
        <v>0.86799999999999999</v>
      </c>
      <c r="V16" s="154">
        <f>ROUND(E16*U16,2)</f>
        <v>1.74</v>
      </c>
      <c r="W16" s="154"/>
      <c r="X16" s="154" t="s">
        <v>121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122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9">
        <v>6</v>
      </c>
      <c r="B17" s="170" t="s">
        <v>181</v>
      </c>
      <c r="C17" s="177" t="s">
        <v>182</v>
      </c>
      <c r="D17" s="171" t="s">
        <v>133</v>
      </c>
      <c r="E17" s="172">
        <v>2</v>
      </c>
      <c r="F17" s="173">
        <v>0</v>
      </c>
      <c r="G17" s="174">
        <f>ROUND(E17*F17,2)</f>
        <v>0</v>
      </c>
      <c r="H17" s="155">
        <v>17.7</v>
      </c>
      <c r="I17" s="154">
        <f>ROUND(E17*H17,2)</f>
        <v>35.4</v>
      </c>
      <c r="J17" s="155">
        <v>118.8</v>
      </c>
      <c r="K17" s="154">
        <f>ROUND(E17*J17,2)</f>
        <v>237.6</v>
      </c>
      <c r="L17" s="154">
        <v>21</v>
      </c>
      <c r="M17" s="154">
        <f>G17*(1+L17/100)</f>
        <v>0</v>
      </c>
      <c r="N17" s="154">
        <v>8.0000000000000007E-5</v>
      </c>
      <c r="O17" s="154">
        <f>ROUND(E17*N17,2)</f>
        <v>0</v>
      </c>
      <c r="P17" s="154">
        <v>2.4930000000000001E-2</v>
      </c>
      <c r="Q17" s="154">
        <f>ROUND(E17*P17,2)</f>
        <v>0.05</v>
      </c>
      <c r="R17" s="154"/>
      <c r="S17" s="154" t="s">
        <v>120</v>
      </c>
      <c r="T17" s="154" t="s">
        <v>120</v>
      </c>
      <c r="U17" s="154">
        <v>0.26800000000000002</v>
      </c>
      <c r="V17" s="154">
        <f>ROUND(E17*U17,2)</f>
        <v>0.54</v>
      </c>
      <c r="W17" s="154"/>
      <c r="X17" s="154" t="s">
        <v>121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122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69">
        <v>7</v>
      </c>
      <c r="B18" s="170" t="s">
        <v>183</v>
      </c>
      <c r="C18" s="177" t="s">
        <v>229</v>
      </c>
      <c r="D18" s="171" t="s">
        <v>185</v>
      </c>
      <c r="E18" s="172">
        <v>1</v>
      </c>
      <c r="F18" s="173">
        <v>0</v>
      </c>
      <c r="G18" s="174">
        <f>ROUND(E18*F18,2)</f>
        <v>0</v>
      </c>
      <c r="H18" s="155">
        <v>0</v>
      </c>
      <c r="I18" s="154">
        <f>ROUND(E18*H18,2)</f>
        <v>0</v>
      </c>
      <c r="J18" s="155">
        <v>1400</v>
      </c>
      <c r="K18" s="154">
        <f>ROUND(E18*J18,2)</f>
        <v>1400</v>
      </c>
      <c r="L18" s="154">
        <v>21</v>
      </c>
      <c r="M18" s="154">
        <f>G18*(1+L18/100)</f>
        <v>0</v>
      </c>
      <c r="N18" s="154">
        <v>0</v>
      </c>
      <c r="O18" s="154">
        <f>ROUND(E18*N18,2)</f>
        <v>0</v>
      </c>
      <c r="P18" s="154">
        <v>0</v>
      </c>
      <c r="Q18" s="154">
        <f>ROUND(E18*P18,2)</f>
        <v>0</v>
      </c>
      <c r="R18" s="154"/>
      <c r="S18" s="154" t="s">
        <v>160</v>
      </c>
      <c r="T18" s="154" t="s">
        <v>161</v>
      </c>
      <c r="U18" s="154">
        <v>0</v>
      </c>
      <c r="V18" s="154">
        <f>ROUND(E18*U18,2)</f>
        <v>0</v>
      </c>
      <c r="W18" s="154"/>
      <c r="X18" s="154" t="s">
        <v>121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122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57" t="s">
        <v>115</v>
      </c>
      <c r="B19" s="158" t="s">
        <v>79</v>
      </c>
      <c r="C19" s="176" t="s">
        <v>80</v>
      </c>
      <c r="D19" s="159"/>
      <c r="E19" s="160"/>
      <c r="F19" s="173">
        <v>0</v>
      </c>
      <c r="G19" s="162">
        <f>SUMIF(AG20:AG20,"&lt;&gt;NOR",G20:G20)</f>
        <v>0</v>
      </c>
      <c r="H19" s="156"/>
      <c r="I19" s="156">
        <f>SUM(I20:I20)</f>
        <v>0</v>
      </c>
      <c r="J19" s="156"/>
      <c r="K19" s="156">
        <f>SUM(K20:K20)</f>
        <v>3839.26</v>
      </c>
      <c r="L19" s="156"/>
      <c r="M19" s="156">
        <f>SUM(M20:M20)</f>
        <v>0</v>
      </c>
      <c r="N19" s="156"/>
      <c r="O19" s="156">
        <f>SUM(O20:O20)</f>
        <v>0</v>
      </c>
      <c r="P19" s="156"/>
      <c r="Q19" s="156">
        <f>SUM(Q20:Q20)</f>
        <v>0</v>
      </c>
      <c r="R19" s="156"/>
      <c r="S19" s="156"/>
      <c r="T19" s="156"/>
      <c r="U19" s="156"/>
      <c r="V19" s="156">
        <f>SUM(V20:V20)</f>
        <v>0</v>
      </c>
      <c r="W19" s="156"/>
      <c r="X19" s="156"/>
      <c r="AG19" t="s">
        <v>116</v>
      </c>
    </row>
    <row r="20" spans="1:60" outlineLevel="1" x14ac:dyDescent="0.2">
      <c r="A20" s="169">
        <v>8</v>
      </c>
      <c r="B20" s="170" t="s">
        <v>230</v>
      </c>
      <c r="C20" s="177" t="s">
        <v>231</v>
      </c>
      <c r="D20" s="171" t="s">
        <v>159</v>
      </c>
      <c r="E20" s="172">
        <v>17.856999999999999</v>
      </c>
      <c r="F20" s="173">
        <v>0</v>
      </c>
      <c r="G20" s="174">
        <f>ROUND(E20*F20,2)</f>
        <v>0</v>
      </c>
      <c r="H20" s="155">
        <v>0</v>
      </c>
      <c r="I20" s="154">
        <f>ROUND(E20*H20,2)</f>
        <v>0</v>
      </c>
      <c r="J20" s="155">
        <v>215</v>
      </c>
      <c r="K20" s="154">
        <f>ROUND(E20*J20,2)</f>
        <v>3839.26</v>
      </c>
      <c r="L20" s="154">
        <v>21</v>
      </c>
      <c r="M20" s="154">
        <f>G20*(1+L20/100)</f>
        <v>0</v>
      </c>
      <c r="N20" s="154">
        <v>0</v>
      </c>
      <c r="O20" s="154">
        <f>ROUND(E20*N20,2)</f>
        <v>0</v>
      </c>
      <c r="P20" s="154">
        <v>0</v>
      </c>
      <c r="Q20" s="154">
        <f>ROUND(E20*P20,2)</f>
        <v>0</v>
      </c>
      <c r="R20" s="154"/>
      <c r="S20" s="154" t="s">
        <v>160</v>
      </c>
      <c r="T20" s="154" t="s">
        <v>161</v>
      </c>
      <c r="U20" s="154">
        <v>0</v>
      </c>
      <c r="V20" s="154">
        <f>ROUND(E20*U20,2)</f>
        <v>0</v>
      </c>
      <c r="W20" s="154"/>
      <c r="X20" s="154" t="s">
        <v>121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122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57" t="s">
        <v>115</v>
      </c>
      <c r="B21" s="158" t="s">
        <v>85</v>
      </c>
      <c r="C21" s="176" t="s">
        <v>86</v>
      </c>
      <c r="D21" s="159"/>
      <c r="E21" s="160"/>
      <c r="F21" s="173">
        <v>0</v>
      </c>
      <c r="G21" s="162">
        <f>SUMIF(AG22:AG27,"&lt;&gt;NOR",G22:G27)</f>
        <v>0</v>
      </c>
      <c r="H21" s="156"/>
      <c r="I21" s="156">
        <f>SUM(I22:I27)</f>
        <v>0</v>
      </c>
      <c r="J21" s="156"/>
      <c r="K21" s="156">
        <f>SUM(K22:K27)</f>
        <v>2192.39</v>
      </c>
      <c r="L21" s="156"/>
      <c r="M21" s="156">
        <f>SUM(M22:M27)</f>
        <v>0</v>
      </c>
      <c r="N21" s="156"/>
      <c r="O21" s="156">
        <f>SUM(O22:O27)</f>
        <v>0</v>
      </c>
      <c r="P21" s="156"/>
      <c r="Q21" s="156">
        <f>SUM(Q22:Q27)</f>
        <v>0</v>
      </c>
      <c r="R21" s="156"/>
      <c r="S21" s="156"/>
      <c r="T21" s="156"/>
      <c r="U21" s="156"/>
      <c r="V21" s="156">
        <f>SUM(V22:V27)</f>
        <v>3.29</v>
      </c>
      <c r="W21" s="156"/>
      <c r="X21" s="156"/>
      <c r="AG21" t="s">
        <v>116</v>
      </c>
    </row>
    <row r="22" spans="1:60" outlineLevel="1" x14ac:dyDescent="0.2">
      <c r="A22" s="169">
        <v>9</v>
      </c>
      <c r="B22" s="170" t="s">
        <v>211</v>
      </c>
      <c r="C22" s="177" t="s">
        <v>212</v>
      </c>
      <c r="D22" s="171" t="s">
        <v>170</v>
      </c>
      <c r="E22" s="172">
        <v>0.87128000000000005</v>
      </c>
      <c r="F22" s="173">
        <v>0</v>
      </c>
      <c r="G22" s="174">
        <f t="shared" ref="G22:G27" si="0">ROUND(E22*F22,2)</f>
        <v>0</v>
      </c>
      <c r="H22" s="155">
        <v>0</v>
      </c>
      <c r="I22" s="154">
        <f t="shared" ref="I22:I27" si="1">ROUND(E22*H22,2)</f>
        <v>0</v>
      </c>
      <c r="J22" s="155">
        <v>164</v>
      </c>
      <c r="K22" s="154">
        <f t="shared" ref="K22:K27" si="2">ROUND(E22*J22,2)</f>
        <v>142.88999999999999</v>
      </c>
      <c r="L22" s="154">
        <v>21</v>
      </c>
      <c r="M22" s="154">
        <f t="shared" ref="M22:M27" si="3">G22*(1+L22/100)</f>
        <v>0</v>
      </c>
      <c r="N22" s="154">
        <v>0</v>
      </c>
      <c r="O22" s="154">
        <f t="shared" ref="O22:O27" si="4">ROUND(E22*N22,2)</f>
        <v>0</v>
      </c>
      <c r="P22" s="154">
        <v>0</v>
      </c>
      <c r="Q22" s="154">
        <f t="shared" ref="Q22:Q27" si="5">ROUND(E22*P22,2)</f>
        <v>0</v>
      </c>
      <c r="R22" s="154"/>
      <c r="S22" s="154" t="s">
        <v>120</v>
      </c>
      <c r="T22" s="154" t="s">
        <v>120</v>
      </c>
      <c r="U22" s="154">
        <v>0.27700000000000002</v>
      </c>
      <c r="V22" s="154">
        <f t="shared" ref="V22:V27" si="6">ROUND(E22*U22,2)</f>
        <v>0.24</v>
      </c>
      <c r="W22" s="154"/>
      <c r="X22" s="154" t="s">
        <v>213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214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9">
        <v>10</v>
      </c>
      <c r="B23" s="170" t="s">
        <v>215</v>
      </c>
      <c r="C23" s="177" t="s">
        <v>216</v>
      </c>
      <c r="D23" s="171" t="s">
        <v>170</v>
      </c>
      <c r="E23" s="172">
        <v>0.87128000000000005</v>
      </c>
      <c r="F23" s="173">
        <v>0</v>
      </c>
      <c r="G23" s="174">
        <f t="shared" si="0"/>
        <v>0</v>
      </c>
      <c r="H23" s="155">
        <v>0</v>
      </c>
      <c r="I23" s="154">
        <f t="shared" si="1"/>
        <v>0</v>
      </c>
      <c r="J23" s="155">
        <v>691</v>
      </c>
      <c r="K23" s="154">
        <f t="shared" si="2"/>
        <v>602.04999999999995</v>
      </c>
      <c r="L23" s="154">
        <v>21</v>
      </c>
      <c r="M23" s="154">
        <f t="shared" si="3"/>
        <v>0</v>
      </c>
      <c r="N23" s="154">
        <v>0</v>
      </c>
      <c r="O23" s="154">
        <f t="shared" si="4"/>
        <v>0</v>
      </c>
      <c r="P23" s="154">
        <v>0</v>
      </c>
      <c r="Q23" s="154">
        <f t="shared" si="5"/>
        <v>0</v>
      </c>
      <c r="R23" s="154"/>
      <c r="S23" s="154" t="s">
        <v>120</v>
      </c>
      <c r="T23" s="154" t="s">
        <v>120</v>
      </c>
      <c r="U23" s="154">
        <v>2.0670000000000002</v>
      </c>
      <c r="V23" s="154">
        <f t="shared" si="6"/>
        <v>1.8</v>
      </c>
      <c r="W23" s="154"/>
      <c r="X23" s="154" t="s">
        <v>213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214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9">
        <v>11</v>
      </c>
      <c r="B24" s="170" t="s">
        <v>217</v>
      </c>
      <c r="C24" s="177" t="s">
        <v>218</v>
      </c>
      <c r="D24" s="171" t="s">
        <v>170</v>
      </c>
      <c r="E24" s="172">
        <v>0.87128000000000005</v>
      </c>
      <c r="F24" s="173">
        <v>0</v>
      </c>
      <c r="G24" s="174">
        <f t="shared" si="0"/>
        <v>0</v>
      </c>
      <c r="H24" s="155">
        <v>0</v>
      </c>
      <c r="I24" s="154">
        <f t="shared" si="1"/>
        <v>0</v>
      </c>
      <c r="J24" s="155">
        <v>225</v>
      </c>
      <c r="K24" s="154">
        <f t="shared" si="2"/>
        <v>196.04</v>
      </c>
      <c r="L24" s="154">
        <v>21</v>
      </c>
      <c r="M24" s="154">
        <f t="shared" si="3"/>
        <v>0</v>
      </c>
      <c r="N24" s="154">
        <v>0</v>
      </c>
      <c r="O24" s="154">
        <f t="shared" si="4"/>
        <v>0</v>
      </c>
      <c r="P24" s="154">
        <v>0</v>
      </c>
      <c r="Q24" s="154">
        <f t="shared" si="5"/>
        <v>0</v>
      </c>
      <c r="R24" s="154"/>
      <c r="S24" s="154" t="s">
        <v>120</v>
      </c>
      <c r="T24" s="154" t="s">
        <v>120</v>
      </c>
      <c r="U24" s="154">
        <v>0.49</v>
      </c>
      <c r="V24" s="154">
        <f t="shared" si="6"/>
        <v>0.43</v>
      </c>
      <c r="W24" s="154"/>
      <c r="X24" s="154" t="s">
        <v>213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214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9">
        <v>12</v>
      </c>
      <c r="B25" s="170" t="s">
        <v>219</v>
      </c>
      <c r="C25" s="177" t="s">
        <v>220</v>
      </c>
      <c r="D25" s="171" t="s">
        <v>170</v>
      </c>
      <c r="E25" s="172">
        <v>7.8415400000000002</v>
      </c>
      <c r="F25" s="173">
        <v>0</v>
      </c>
      <c r="G25" s="174">
        <f t="shared" si="0"/>
        <v>0</v>
      </c>
      <c r="H25" s="155">
        <v>0</v>
      </c>
      <c r="I25" s="154">
        <f t="shared" si="1"/>
        <v>0</v>
      </c>
      <c r="J25" s="155">
        <v>15.7</v>
      </c>
      <c r="K25" s="154">
        <f t="shared" si="2"/>
        <v>123.11</v>
      </c>
      <c r="L25" s="154">
        <v>21</v>
      </c>
      <c r="M25" s="154">
        <f t="shared" si="3"/>
        <v>0</v>
      </c>
      <c r="N25" s="154">
        <v>0</v>
      </c>
      <c r="O25" s="154">
        <f t="shared" si="4"/>
        <v>0</v>
      </c>
      <c r="P25" s="154">
        <v>0</v>
      </c>
      <c r="Q25" s="154">
        <f t="shared" si="5"/>
        <v>0</v>
      </c>
      <c r="R25" s="154"/>
      <c r="S25" s="154" t="s">
        <v>120</v>
      </c>
      <c r="T25" s="154" t="s">
        <v>120</v>
      </c>
      <c r="U25" s="154">
        <v>0</v>
      </c>
      <c r="V25" s="154">
        <f t="shared" si="6"/>
        <v>0</v>
      </c>
      <c r="W25" s="154"/>
      <c r="X25" s="154" t="s">
        <v>213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214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9">
        <v>13</v>
      </c>
      <c r="B26" s="170" t="s">
        <v>221</v>
      </c>
      <c r="C26" s="177" t="s">
        <v>222</v>
      </c>
      <c r="D26" s="171" t="s">
        <v>170</v>
      </c>
      <c r="E26" s="172">
        <v>0.87128000000000005</v>
      </c>
      <c r="F26" s="173">
        <v>0</v>
      </c>
      <c r="G26" s="174">
        <f t="shared" si="0"/>
        <v>0</v>
      </c>
      <c r="H26" s="155">
        <v>0</v>
      </c>
      <c r="I26" s="154">
        <f t="shared" si="1"/>
        <v>0</v>
      </c>
      <c r="J26" s="155">
        <v>315</v>
      </c>
      <c r="K26" s="154">
        <f t="shared" si="2"/>
        <v>274.45</v>
      </c>
      <c r="L26" s="154">
        <v>21</v>
      </c>
      <c r="M26" s="154">
        <f t="shared" si="3"/>
        <v>0</v>
      </c>
      <c r="N26" s="154">
        <v>0</v>
      </c>
      <c r="O26" s="154">
        <f t="shared" si="4"/>
        <v>0</v>
      </c>
      <c r="P26" s="154">
        <v>0</v>
      </c>
      <c r="Q26" s="154">
        <f t="shared" si="5"/>
        <v>0</v>
      </c>
      <c r="R26" s="154"/>
      <c r="S26" s="154" t="s">
        <v>120</v>
      </c>
      <c r="T26" s="154" t="s">
        <v>120</v>
      </c>
      <c r="U26" s="154">
        <v>0.94199999999999995</v>
      </c>
      <c r="V26" s="154">
        <f t="shared" si="6"/>
        <v>0.82</v>
      </c>
      <c r="W26" s="154"/>
      <c r="X26" s="154" t="s">
        <v>213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214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3">
        <v>14</v>
      </c>
      <c r="B27" s="164" t="s">
        <v>223</v>
      </c>
      <c r="C27" s="178" t="s">
        <v>224</v>
      </c>
      <c r="D27" s="165" t="s">
        <v>170</v>
      </c>
      <c r="E27" s="166">
        <v>0.87128000000000005</v>
      </c>
      <c r="F27" s="173">
        <v>0</v>
      </c>
      <c r="G27" s="168">
        <f t="shared" si="0"/>
        <v>0</v>
      </c>
      <c r="H27" s="155">
        <v>0</v>
      </c>
      <c r="I27" s="154">
        <f t="shared" si="1"/>
        <v>0</v>
      </c>
      <c r="J27" s="155">
        <v>980</v>
      </c>
      <c r="K27" s="154">
        <f t="shared" si="2"/>
        <v>853.85</v>
      </c>
      <c r="L27" s="154">
        <v>21</v>
      </c>
      <c r="M27" s="154">
        <f t="shared" si="3"/>
        <v>0</v>
      </c>
      <c r="N27" s="154">
        <v>0</v>
      </c>
      <c r="O27" s="154">
        <f t="shared" si="4"/>
        <v>0</v>
      </c>
      <c r="P27" s="154">
        <v>0</v>
      </c>
      <c r="Q27" s="154">
        <f t="shared" si="5"/>
        <v>0</v>
      </c>
      <c r="R27" s="154"/>
      <c r="S27" s="154" t="s">
        <v>120</v>
      </c>
      <c r="T27" s="154" t="s">
        <v>161</v>
      </c>
      <c r="U27" s="154">
        <v>0</v>
      </c>
      <c r="V27" s="154">
        <f t="shared" si="6"/>
        <v>0</v>
      </c>
      <c r="W27" s="154"/>
      <c r="X27" s="154" t="s">
        <v>213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214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3"/>
      <c r="B28" s="4"/>
      <c r="C28" s="179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102</v>
      </c>
    </row>
    <row r="29" spans="1:60" x14ac:dyDescent="0.2">
      <c r="A29" s="150"/>
      <c r="B29" s="151" t="s">
        <v>31</v>
      </c>
      <c r="C29" s="180"/>
      <c r="D29" s="152"/>
      <c r="E29" s="153"/>
      <c r="F29" s="153"/>
      <c r="G29" s="175">
        <f>G8+G11+G13+G15+G19+G21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225</v>
      </c>
    </row>
    <row r="30" spans="1:60" x14ac:dyDescent="0.2">
      <c r="A30" s="3"/>
      <c r="B30" s="4"/>
      <c r="C30" s="179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3"/>
      <c r="B31" s="4"/>
      <c r="C31" s="179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56" t="s">
        <v>226</v>
      </c>
      <c r="B32" s="256"/>
      <c r="C32" s="257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237"/>
      <c r="B33" s="238"/>
      <c r="C33" s="239"/>
      <c r="D33" s="238"/>
      <c r="E33" s="238"/>
      <c r="F33" s="238"/>
      <c r="G33" s="24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G33" t="s">
        <v>227</v>
      </c>
    </row>
    <row r="34" spans="1:33" x14ac:dyDescent="0.2">
      <c r="A34" s="241"/>
      <c r="B34" s="242"/>
      <c r="C34" s="243"/>
      <c r="D34" s="242"/>
      <c r="E34" s="242"/>
      <c r="F34" s="242"/>
      <c r="G34" s="24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241"/>
      <c r="B35" s="242"/>
      <c r="C35" s="243"/>
      <c r="D35" s="242"/>
      <c r="E35" s="242"/>
      <c r="F35" s="242"/>
      <c r="G35" s="24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241"/>
      <c r="B36" s="242"/>
      <c r="C36" s="243"/>
      <c r="D36" s="242"/>
      <c r="E36" s="242"/>
      <c r="F36" s="242"/>
      <c r="G36" s="24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45"/>
      <c r="B37" s="246"/>
      <c r="C37" s="247"/>
      <c r="D37" s="246"/>
      <c r="E37" s="246"/>
      <c r="F37" s="246"/>
      <c r="G37" s="24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3"/>
      <c r="B38" s="4"/>
      <c r="C38" s="179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C39" s="181"/>
      <c r="D39" s="10"/>
      <c r="AG39" t="s">
        <v>228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3BviXseOdt6KhDA3+ff2FGuqt1z2NGtBAgt8WaYqWpZqJ+K/xWHCAREEUoBPeePTc3av4TYKjpQdiaxElaydA==" saltValue="aDZmwEvG17q8oFLkpgk94g==" spinCount="100000" sheet="1" objects="1" scenarios="1"/>
  <protectedRanges>
    <protectedRange algorithmName="SHA-512" hashValue="v+tKRWPwPsbo1aCYukaxDQimto4a6PIfxA6cqboFPLMljVX0v1C0aCOtrqxJRZVq2/b5tgPhyydfyi8wxmtsjA==" saltValue="F9YopNboQBTu8hRfh+ZEog==" spinCount="100000" sqref="F9:F27" name="Oblast1"/>
  </protectedRanges>
  <mergeCells count="6">
    <mergeCell ref="A33:G37"/>
    <mergeCell ref="A1:G1"/>
    <mergeCell ref="C2:G2"/>
    <mergeCell ref="C3:G3"/>
    <mergeCell ref="C4:G4"/>
    <mergeCell ref="A32:C32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Stavba</vt:lpstr>
      <vt:lpstr>VzorPolozky</vt:lpstr>
      <vt:lpstr>01 2020132 Pol</vt:lpstr>
      <vt:lpstr>02 2020132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2020132 Pol'!Názvy_tisku</vt:lpstr>
      <vt:lpstr>'02 2020132 Pol'!Názvy_tisku</vt:lpstr>
      <vt:lpstr>oadresa</vt:lpstr>
      <vt:lpstr>Stavba!Objednatel</vt:lpstr>
      <vt:lpstr>Stavba!Objekt</vt:lpstr>
      <vt:lpstr>'01 2020132 Pol'!Oblast_tisku</vt:lpstr>
      <vt:lpstr>'02 2020132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Milan Tenkrát</cp:lastModifiedBy>
  <cp:lastPrinted>2020-09-24T14:59:43Z</cp:lastPrinted>
  <dcterms:created xsi:type="dcterms:W3CDTF">2009-04-08T07:15:50Z</dcterms:created>
  <dcterms:modified xsi:type="dcterms:W3CDTF">2020-09-25T07:29:57Z</dcterms:modified>
</cp:coreProperties>
</file>