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SO 02 - Pavilon U12.1 – o..." sheetId="2" r:id="rId2"/>
    <sheet name="Pokyny pro vyplnění" sheetId="3" r:id="rId3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'SO 02 - Pavilon U12.1 – o...'!$C$89:$K$145</definedName>
    <definedName name="_xlnm.Print_Area" localSheetId="1">'SO 02 - Pavilon U12.1 – o...'!$C$4:$J$39,'SO 02 - Pavilon U12.1 – o...'!$C$45:$J$71,'SO 02 - Pavilon U12.1 – o...'!$C$77:$K$145</definedName>
    <definedName name="_xlnm.Print_Titles" localSheetId="1">'SO 02 - Pavilon U12.1 – o...'!$89:$89</definedName>
    <definedName name="_xlnm.Print_Area" localSheetId="2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2" l="1" r="J37"/>
  <c r="J36"/>
  <c i="1" r="AY55"/>
  <c i="2" r="J35"/>
  <c i="1" r="AX55"/>
  <c i="2" r="BI145"/>
  <c r="BH145"/>
  <c r="BG145"/>
  <c r="BF145"/>
  <c r="T145"/>
  <c r="R145"/>
  <c r="P145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BI134"/>
  <c r="BH134"/>
  <c r="BG134"/>
  <c r="BF134"/>
  <c r="T134"/>
  <c r="T133"/>
  <c r="R134"/>
  <c r="R133"/>
  <c r="P134"/>
  <c r="P133"/>
  <c r="BI132"/>
  <c r="BH132"/>
  <c r="BG132"/>
  <c r="BF132"/>
  <c r="T132"/>
  <c r="R132"/>
  <c r="P132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6"/>
  <c r="BH126"/>
  <c r="BG126"/>
  <c r="BF126"/>
  <c r="T126"/>
  <c r="T125"/>
  <c r="R126"/>
  <c r="R125"/>
  <c r="P126"/>
  <c r="P125"/>
  <c r="BI124"/>
  <c r="BH124"/>
  <c r="BG124"/>
  <c r="BF124"/>
  <c r="T124"/>
  <c r="R124"/>
  <c r="P124"/>
  <c r="BI123"/>
  <c r="BH123"/>
  <c r="BG123"/>
  <c r="BF123"/>
  <c r="T123"/>
  <c r="R123"/>
  <c r="P123"/>
  <c r="BI120"/>
  <c r="BH120"/>
  <c r="BG120"/>
  <c r="BF120"/>
  <c r="T120"/>
  <c r="R120"/>
  <c r="P120"/>
  <c r="BI119"/>
  <c r="BH119"/>
  <c r="BG119"/>
  <c r="BF119"/>
  <c r="T119"/>
  <c r="R119"/>
  <c r="P119"/>
  <c r="BI117"/>
  <c r="BH117"/>
  <c r="BG117"/>
  <c r="BF117"/>
  <c r="T117"/>
  <c r="R117"/>
  <c r="P117"/>
  <c r="BI115"/>
  <c r="BH115"/>
  <c r="BG115"/>
  <c r="BF115"/>
  <c r="T115"/>
  <c r="R115"/>
  <c r="P115"/>
  <c r="BI112"/>
  <c r="BH112"/>
  <c r="BG112"/>
  <c r="BF112"/>
  <c r="T112"/>
  <c r="R112"/>
  <c r="P112"/>
  <c r="BI111"/>
  <c r="BH111"/>
  <c r="BG111"/>
  <c r="BF111"/>
  <c r="T111"/>
  <c r="R111"/>
  <c r="P111"/>
  <c r="BI109"/>
  <c r="BH109"/>
  <c r="BG109"/>
  <c r="BF109"/>
  <c r="T109"/>
  <c r="R109"/>
  <c r="P109"/>
  <c r="BI106"/>
  <c r="BH106"/>
  <c r="BG106"/>
  <c r="BF106"/>
  <c r="T106"/>
  <c r="R106"/>
  <c r="P106"/>
  <c r="BI104"/>
  <c r="BH104"/>
  <c r="BG104"/>
  <c r="BF104"/>
  <c r="T104"/>
  <c r="R104"/>
  <c r="P104"/>
  <c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8"/>
  <c r="BH98"/>
  <c r="BG98"/>
  <c r="BF98"/>
  <c r="T98"/>
  <c r="R98"/>
  <c r="P98"/>
  <c r="BI95"/>
  <c r="BH95"/>
  <c r="BG95"/>
  <c r="BF95"/>
  <c r="T95"/>
  <c r="R95"/>
  <c r="P95"/>
  <c r="BI93"/>
  <c r="BH93"/>
  <c r="BG93"/>
  <c r="BF93"/>
  <c r="T93"/>
  <c r="R93"/>
  <c r="P93"/>
  <c r="J86"/>
  <c r="F86"/>
  <c r="F84"/>
  <c r="E82"/>
  <c r="J54"/>
  <c r="F54"/>
  <c r="F52"/>
  <c r="E50"/>
  <c r="J24"/>
  <c r="E24"/>
  <c r="J87"/>
  <c r="J23"/>
  <c r="J18"/>
  <c r="E18"/>
  <c r="F87"/>
  <c r="J17"/>
  <c r="J12"/>
  <c r="J52"/>
  <c r="E7"/>
  <c r="E80"/>
  <c i="1" r="L50"/>
  <c r="AM50"/>
  <c r="AM49"/>
  <c r="L49"/>
  <c r="AM47"/>
  <c r="L47"/>
  <c r="L45"/>
  <c r="L44"/>
  <c i="2" r="J145"/>
  <c r="J141"/>
  <c r="J139"/>
  <c r="J137"/>
  <c r="BK134"/>
  <c r="BK132"/>
  <c r="BK130"/>
  <c r="BK129"/>
  <c r="J128"/>
  <c r="J126"/>
  <c r="BK124"/>
  <c r="BK123"/>
  <c r="BK120"/>
  <c r="BK119"/>
  <c r="J117"/>
  <c r="J115"/>
  <c r="J112"/>
  <c r="BK111"/>
  <c r="BK109"/>
  <c r="BK106"/>
  <c r="J104"/>
  <c r="J102"/>
  <c r="J101"/>
  <c r="J100"/>
  <c r="J98"/>
  <c r="J95"/>
  <c r="BK93"/>
  <c r="BK145"/>
  <c r="BK141"/>
  <c r="BK139"/>
  <c r="BK137"/>
  <c r="J134"/>
  <c r="J132"/>
  <c r="J130"/>
  <c r="J129"/>
  <c r="BK128"/>
  <c r="BK126"/>
  <c r="J124"/>
  <c r="J123"/>
  <c r="J120"/>
  <c r="J119"/>
  <c r="BK117"/>
  <c r="BK115"/>
  <c r="BK112"/>
  <c r="J111"/>
  <c r="J109"/>
  <c r="J106"/>
  <c r="BK104"/>
  <c r="BK102"/>
  <c r="BK101"/>
  <c r="BK100"/>
  <c r="BK98"/>
  <c r="BK95"/>
  <c r="J93"/>
  <c i="1" r="AS54"/>
  <c i="2" l="1" r="BK92"/>
  <c r="J92"/>
  <c r="J61"/>
  <c r="P92"/>
  <c r="R92"/>
  <c r="T92"/>
  <c r="BK97"/>
  <c r="J97"/>
  <c r="J62"/>
  <c r="P97"/>
  <c r="R97"/>
  <c r="T97"/>
  <c r="BK108"/>
  <c r="J108"/>
  <c r="J63"/>
  <c r="P108"/>
  <c r="R108"/>
  <c r="T108"/>
  <c r="BK114"/>
  <c r="J114"/>
  <c r="J64"/>
  <c r="P114"/>
  <c r="R114"/>
  <c r="T114"/>
  <c r="BK122"/>
  <c r="J122"/>
  <c r="J65"/>
  <c r="P122"/>
  <c r="R122"/>
  <c r="T122"/>
  <c r="BK127"/>
  <c r="J127"/>
  <c r="J67"/>
  <c r="P127"/>
  <c r="R127"/>
  <c r="T127"/>
  <c r="BK136"/>
  <c r="J136"/>
  <c r="J70"/>
  <c r="P136"/>
  <c r="P135"/>
  <c r="R136"/>
  <c r="R135"/>
  <c r="T136"/>
  <c r="T135"/>
  <c r="E48"/>
  <c r="F55"/>
  <c r="J84"/>
  <c r="J55"/>
  <c r="BE93"/>
  <c r="BE95"/>
  <c r="BE98"/>
  <c r="BE100"/>
  <c r="BE101"/>
  <c r="BE102"/>
  <c r="BE104"/>
  <c r="BE106"/>
  <c r="BE109"/>
  <c r="BE111"/>
  <c r="BE112"/>
  <c r="BE115"/>
  <c r="BE117"/>
  <c r="BE119"/>
  <c r="BE120"/>
  <c r="BE123"/>
  <c r="BE124"/>
  <c r="BE126"/>
  <c r="BE128"/>
  <c r="BE129"/>
  <c r="BE130"/>
  <c r="BE132"/>
  <c r="BE134"/>
  <c r="BE137"/>
  <c r="BE139"/>
  <c r="BE141"/>
  <c r="BE145"/>
  <c r="BK125"/>
  <c r="J125"/>
  <c r="J66"/>
  <c r="BK133"/>
  <c r="J133"/>
  <c r="J68"/>
  <c r="F34"/>
  <c i="1" r="BA55"/>
  <c r="BA54"/>
  <c r="W30"/>
  <c i="2" r="J34"/>
  <c i="1" r="AW55"/>
  <c i="2" r="F36"/>
  <c i="1" r="BC55"/>
  <c r="BC54"/>
  <c r="AY54"/>
  <c i="2" r="F35"/>
  <c i="1" r="BB55"/>
  <c r="BB54"/>
  <c r="W31"/>
  <c i="2" r="F37"/>
  <c i="1" r="BD55"/>
  <c r="BD54"/>
  <c r="W33"/>
  <c i="2" l="1" r="R91"/>
  <c r="R90"/>
  <c r="P91"/>
  <c r="P90"/>
  <c i="1" r="AU55"/>
  <c i="2" r="T91"/>
  <c r="T90"/>
  <c r="BK91"/>
  <c r="J91"/>
  <c r="J60"/>
  <c r="BK135"/>
  <c r="J135"/>
  <c r="J69"/>
  <c i="1" r="AX54"/>
  <c i="2" r="F33"/>
  <c i="1" r="AZ55"/>
  <c r="AZ54"/>
  <c r="W29"/>
  <c r="AU54"/>
  <c r="AW54"/>
  <c r="AK30"/>
  <c r="W32"/>
  <c i="2" r="J33"/>
  <c i="1" r="AV55"/>
  <c r="AT55"/>
  <c i="2" l="1" r="BK90"/>
  <c r="J90"/>
  <c r="J59"/>
  <c i="1" r="AV54"/>
  <c r="AK29"/>
  <c l="1" r="AT54"/>
  <c i="2" r="J30"/>
  <c i="1" r="AG55"/>
  <c r="AG54"/>
  <c r="AN54"/>
  <c l="1" r="AN55"/>
  <c i="2" r="J39"/>
  <c i="1" r="AK26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<sst xmlns="http://schemas.openxmlformats.org/spreadsheetml/2006/main">
  <si>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</si>
  <si>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</si>
  <si>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</si>
  <si>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</si>
  <si>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</si>
  <si>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{55924f2d-1bfc-4687-bb13-b288ddec8ba5}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</si>
  <si>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</si>
  <si>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</si>
  <si>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</si>
  <si>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</si>
  <si>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</si>
  <si>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</si>
  <si>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</si>
  <si>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</si>
  <si>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057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</si>
  <si>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</si>
  <si>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</si>
  <si>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ZŠ a MŠ Kosmonautů - stavební úpravy</t>
  </si>
  <si>
    <t>KSO:</t>
  </si>
  <si>
    <t/>
  </si>
  <si>
    <t>CC-CZ:</t>
  </si>
  <si>
    <t>Místo:</t>
  </si>
  <si>
    <t>Kosmonautů, Děčín 27</t>
  </si>
  <si>
    <t>Datum:</t>
  </si>
  <si>
    <t>10. 2. 2021</t>
  </si>
  <si>
    <t>Zadavatel:</t>
  </si>
  <si>
    <t>IČ:</t>
  </si>
  <si>
    <t>261238</t>
  </si>
  <si>
    <t>Statutární město Děčín</t>
  </si>
  <si>
    <t>DIČ:</t>
  </si>
  <si>
    <t>Uchazeč:</t>
  </si>
  <si>
    <t>Vyplň údaj</t>
  </si>
  <si>
    <t>Projektant:</t>
  </si>
  <si>
    <t>69288992</t>
  </si>
  <si>
    <t>Vladimír Vidai</t>
  </si>
  <si>
    <t>CZ5705170625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</si>
  <si>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</si>
  <si>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</si>
  <si>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</si>
  <si>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</si>
  <si>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</si>
  <si>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</si>
  <si>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</si>
  <si>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</si>
  <si>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</si>
  <si>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</si>
  <si>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</si>
  <si>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</si>
  <si>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</si>
  <si>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</si>
  <si>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</si>
  <si>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</si>
  <si>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</si>
  <si>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</si>
  <si>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</si>
  <si>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</si>
  <si>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</si>
  <si>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</si>
  <si>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</si>
  <si>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</si>
  <si>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</si>
  <si>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</si>
  <si>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</si>
  <si>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</si>
  <si>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</si>
  <si>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</si>
  <si>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</si>
  <si>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</si>
  <si>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</si>
  <si>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</si>
  <si>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</si>
  <si>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</si>
  <si>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</si>
  <si>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</si>
  <si>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</si>
  <si>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</si>
  <si>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</si>
  <si>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</si>
  <si>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</si>
  <si>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</si>
  <si>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02</t>
  </si>
  <si>
    <t>Pavilon U12.1 – odstranění a vyzdívka meziokenních vložek</t>
  </si>
  <si>
    <t>STA</t>
  </si>
  <si>
    <t>1</t>
  </si>
  <si>
    <t>{c8e2f1db-f100-4bba-a8fc-810331fc0c69}</t>
  </si>
  <si>
    <t>2</t>
  </si>
  <si>
    <t>KRYCÍ LIST SOUPISU PRACÍ</t>
  </si>
  <si>
    <t>Objekt:</t>
  </si>
  <si>
    <t>SO 02 - Pavilon U12.1 – odstranění a vyzdívka meziokenních vložek</t>
  </si>
  <si>
    <t>Kosmonautů 177, Děčín 27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</si>
  <si>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</si>
  <si>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</si>
  <si>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</si>
  <si>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</si>
  <si>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</si>
  <si>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3 - Svislé a kompletní konstrukce</t>
  </si>
  <si>
    <t xml:space="preserve">    61 - Úprava povrchů vnitřních</t>
  </si>
  <si>
    <t xml:space="preserve">    62 - Úprava povrchů vnějších</t>
  </si>
  <si>
    <t xml:space="preserve">    94 - Lešení</t>
  </si>
  <si>
    <t xml:space="preserve">    95 - Různé dokončovací konstrukce a práce</t>
  </si>
  <si>
    <t xml:space="preserve">    96 - Bourání konstrukcí</t>
  </si>
  <si>
    <t xml:space="preserve">    997 - Přesun sutě</t>
  </si>
  <si>
    <t xml:space="preserve">    998 - Přesun hmot</t>
  </si>
  <si>
    <t>PSV - Práce a dodávky PSV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</si>
  <si>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</si>
  <si>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</si>
  <si>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</si>
  <si>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</si>
  <si>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</si>
  <si>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</si>
  <si>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</si>
  <si>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</si>
  <si>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</si>
  <si>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</si>
  <si>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</si>
  <si>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</si>
  <si>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</si>
  <si>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</si>
  <si>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</si>
  <si>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</si>
  <si>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</si>
  <si>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</si>
  <si>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</si>
  <si>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</si>
  <si>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311272211</t>
  </si>
  <si>
    <t>Zdivo z pórobetonových tvárnic na tenké maltové lože, tl. zdiva 300 mm pevnost tvárnic do P2, objemová hmotnost do 450 kg/m3 hladkých</t>
  </si>
  <si>
    <t>m2</t>
  </si>
  <si>
    <t>CS ÚRS 2021 01</t>
  </si>
  <si>
    <t>4</t>
  </si>
  <si>
    <t>-924760010</t>
  </si>
  <si>
    <t>VV</t>
  </si>
  <si>
    <t>2*17*0,63*2,47</t>
  </si>
  <si>
    <t>3422911R</t>
  </si>
  <si>
    <t>Ukotvení okenních rámů do zdiva s vyplněním připojovací spáry polyuretanovou pěnou</t>
  </si>
  <si>
    <t>m</t>
  </si>
  <si>
    <t>R-položka</t>
  </si>
  <si>
    <t>-376686010</t>
  </si>
  <si>
    <t>16*2*2,47</t>
  </si>
  <si>
    <t>61</t>
  </si>
  <si>
    <t>Úprava povrchů vnitřních</t>
  </si>
  <si>
    <t>613131121</t>
  </si>
  <si>
    <t>Podkladní a spojovací vrstva vnitřních omítaných ploch penetrace akrylát-silikonová nanášená ručně pilířů nebo sloupů</t>
  </si>
  <si>
    <t>159082655</t>
  </si>
  <si>
    <t>2*17*(0,63+0,15+0,15)*2,47</t>
  </si>
  <si>
    <t>613142001</t>
  </si>
  <si>
    <t>Potažení vnitřních ploch pletivem v ploše nebo pruzích, na plném podkladu sklovláknitým vtlačením do tmelu pilířů nebo sloupů</t>
  </si>
  <si>
    <t>-1214521338</t>
  </si>
  <si>
    <t>5</t>
  </si>
  <si>
    <t>613311131</t>
  </si>
  <si>
    <t>Potažení vnitřních ploch štukem tloušťky do 3 mm svislých konstrukcí pilířů nebo sloupů</t>
  </si>
  <si>
    <t>1343189440</t>
  </si>
  <si>
    <t>6</t>
  </si>
  <si>
    <t>619991001</t>
  </si>
  <si>
    <t>Zakrytí vnitřních ploch před znečištěním včetně pozdějšího odkrytí podlah fólií přilepenou lepící páskou</t>
  </si>
  <si>
    <t>1775895628</t>
  </si>
  <si>
    <t>48,40*1,50</t>
  </si>
  <si>
    <t>7</t>
  </si>
  <si>
    <t>M</t>
  </si>
  <si>
    <t>62451120</t>
  </si>
  <si>
    <t>papír impregnovaný gačem oboustranný</t>
  </si>
  <si>
    <t>kg</t>
  </si>
  <si>
    <t>32</t>
  </si>
  <si>
    <t>16</t>
  </si>
  <si>
    <t>-1483383522</t>
  </si>
  <si>
    <t>72,6*1,05 'Přepočtené koeficientem množství</t>
  </si>
  <si>
    <t>8</t>
  </si>
  <si>
    <t>619995001</t>
  </si>
  <si>
    <t>Začištění omítek (s dodáním hmot) kolem oken, dveří, podlah, obkladů apod.</t>
  </si>
  <si>
    <t>1963099081</t>
  </si>
  <si>
    <t>2*17*(2*0,63+2*2,47)</t>
  </si>
  <si>
    <t>62</t>
  </si>
  <si>
    <t>Úprava povrchů vnějších</t>
  </si>
  <si>
    <t>9</t>
  </si>
  <si>
    <t>623142001</t>
  </si>
  <si>
    <t>Potažení vnějších ploch pletivem v ploše nebo pruzích, na plném podkladu sklovláknitým vtlačením do tmelu pilířů nebo sloupů</t>
  </si>
  <si>
    <t>1563016729</t>
  </si>
  <si>
    <t>10</t>
  </si>
  <si>
    <t>623531011</t>
  </si>
  <si>
    <t>Omítka tenkovrstvá silikonová vnějších ploch probarvená, včetně penetrace podkladu zrnitá, tloušťky 1,5 mm pilířů a sloupů</t>
  </si>
  <si>
    <t>-618843595</t>
  </si>
  <si>
    <t>11</t>
  </si>
  <si>
    <t>629999011</t>
  </si>
  <si>
    <t>Příplatky k cenám úprav vnějších povrchů za zvýšenou pracnost při provádění styku dvou struktur na fasádě</t>
  </si>
  <si>
    <t>214095837</t>
  </si>
  <si>
    <t>2*17*(0,63+0,15+0,15)</t>
  </si>
  <si>
    <t>94</t>
  </si>
  <si>
    <t>Lešení</t>
  </si>
  <si>
    <t>12</t>
  </si>
  <si>
    <t>941211111</t>
  </si>
  <si>
    <t>Montáž lešení řadového rámového lehkého pracovního s podlahami s provozním zatížením tř. 3 do 200 kg/m2 šířky tř. SW06 přes 0,6 do 0,9 m, výšky do 10 m</t>
  </si>
  <si>
    <t>1740474230</t>
  </si>
  <si>
    <t>48,40*7,00</t>
  </si>
  <si>
    <t>13</t>
  </si>
  <si>
    <t>941211211</t>
  </si>
  <si>
    <t>Montáž lešení řadového rámového lehkého pracovního s podlahami s provozním zatížením tř. 3 do 200 kg/m2 Příplatek za první a každý další den použití lešení k ceně -1111 nebo -1112</t>
  </si>
  <si>
    <t>-1571975799</t>
  </si>
  <si>
    <t>338,8*30 'Přepočtené koeficientem množství</t>
  </si>
  <si>
    <t>14</t>
  </si>
  <si>
    <t>941211811</t>
  </si>
  <si>
    <t>Demontáž lešení řadového rámového lehkého pracovního s provozním zatížením tř. 3 do 200 kg/m2 šířky tř. SW06 přes 0,6 do 0,9 m, výšky do 10 m</t>
  </si>
  <si>
    <t>2122167706</t>
  </si>
  <si>
    <t>949101111</t>
  </si>
  <si>
    <t>Lešení pomocné pracovní pro objekty pozemních staveb pro zatížení do 150 kg/m2, o výšce lešeňové podlahy do 1,9 m</t>
  </si>
  <si>
    <t>455348498</t>
  </si>
  <si>
    <t>2*17*1,50*1,50</t>
  </si>
  <si>
    <t>95</t>
  </si>
  <si>
    <t>Různé dokončovací konstrukce a práce</t>
  </si>
  <si>
    <t>952902021</t>
  </si>
  <si>
    <t>Čištění budov při provádění oprav a udržovacích prací podlah hladkých zametením</t>
  </si>
  <si>
    <t>-1278939084</t>
  </si>
  <si>
    <t>17</t>
  </si>
  <si>
    <t>952902031</t>
  </si>
  <si>
    <t>Čištění budov při provádění oprav a udržovacích prací podlah hladkých omytím</t>
  </si>
  <si>
    <t>-1877375314</t>
  </si>
  <si>
    <t>96</t>
  </si>
  <si>
    <t>Bourání konstrukcí</t>
  </si>
  <si>
    <t>18</t>
  </si>
  <si>
    <t>968072641</t>
  </si>
  <si>
    <t>Vybourání meziokenních vložek</t>
  </si>
  <si>
    <t>-569336102</t>
  </si>
  <si>
    <t>997</t>
  </si>
  <si>
    <t>Přesun sutě</t>
  </si>
  <si>
    <t>19</t>
  </si>
  <si>
    <t>997013211</t>
  </si>
  <si>
    <t>Vnitrostaveništní doprava suti a vybouraných hmot vodorovně do 50 m svisle ručně pro budovy a haly výšky do 6 m</t>
  </si>
  <si>
    <t>t</t>
  </si>
  <si>
    <t>1800317053</t>
  </si>
  <si>
    <t>20</t>
  </si>
  <si>
    <t>997013501</t>
  </si>
  <si>
    <t>Odvoz suti a vybouraných hmot na skládku nebo meziskládku se složením, na vzdálenost do 1 km</t>
  </si>
  <si>
    <t>441791372</t>
  </si>
  <si>
    <t>997013509</t>
  </si>
  <si>
    <t>Odvoz suti a vybouraných hmot na skládku nebo meziskládku se složením, na vzdálenost Příplatek k ceně za každý další i započatý 1 km přes 1 km</t>
  </si>
  <si>
    <t>-172395777</t>
  </si>
  <si>
    <t>2,678*15 'Přepočtené koeficientem množství</t>
  </si>
  <si>
    <t>22</t>
  </si>
  <si>
    <t>94620250</t>
  </si>
  <si>
    <t>poplatek za uložení směsného stavebního a demoličního odpadu zatříděného kódem 17 09 04</t>
  </si>
  <si>
    <t>1778783468</t>
  </si>
  <si>
    <t>998</t>
  </si>
  <si>
    <t>Přesun hmot</t>
  </si>
  <si>
    <t>23</t>
  </si>
  <si>
    <t>998018001</t>
  </si>
  <si>
    <t>Přesun hmot pro budovy občanské výstavby, bydlení, výrobu a služby ruční - bez užití mechanizace vodorovná dopravní vzdálenost do 100 m pro budovy s jakoukoliv nosnou konstrukcí výšky do 6 m</t>
  </si>
  <si>
    <t>87678632</t>
  </si>
  <si>
    <t>PSV</t>
  </si>
  <si>
    <t>Práce a dodávky PSV</t>
  </si>
  <si>
    <t>784</t>
  </si>
  <si>
    <t>Dokončovací práce - malby a tapety</t>
  </si>
  <si>
    <t>24</t>
  </si>
  <si>
    <t>784171101</t>
  </si>
  <si>
    <t>Zakrytí nemalovaných ploch (materiál ve specifikaci) včetně pozdějšího odkrytí podlah</t>
  </si>
  <si>
    <t>-1931788337</t>
  </si>
  <si>
    <t>25</t>
  </si>
  <si>
    <t>-448358949</t>
  </si>
  <si>
    <t>26</t>
  </si>
  <si>
    <t>784181101</t>
  </si>
  <si>
    <t>Penetrace podkladu jednonásobná základní akrylátová bezbarvá v místnostech výšky do 3,80 m</t>
  </si>
  <si>
    <t>623055695</t>
  </si>
  <si>
    <t>48,40*(0,90+0,20)</t>
  </si>
  <si>
    <t>Součet</t>
  </si>
  <si>
    <t>27</t>
  </si>
  <si>
    <t>784221101</t>
  </si>
  <si>
    <t>Malby z malířských směsí otěruvzdorných za sucha dvojnásobné, bílé za sucha otěruvzdorné dobře v místnostech výšky do 3,80 m</t>
  </si>
  <si>
    <t>1139868819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</si>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</sst>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3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7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0" fillId="0" borderId="1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1" fillId="4" borderId="8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right" vertical="center"/>
    </xf>
    <xf numFmtId="0" fontId="21" fillId="4" borderId="9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166" fontId="28" fillId="0" borderId="21" xfId="0" applyNumberFormat="1" applyFont="1" applyBorder="1" applyAlignment="1" applyProtection="1">
      <alignment vertical="center"/>
    </xf>
    <xf numFmtId="4" fontId="28" fillId="0" borderId="22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1" fillId="0" borderId="13" xfId="0" applyNumberFormat="1" applyFont="1" applyBorder="1" applyAlignment="1" applyProtection="1"/>
    <xf numFmtId="166" fontId="31" fillId="0" borderId="14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3" xfId="0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167" fontId="21" fillId="0" borderId="23" xfId="0" applyNumberFormat="1" applyFont="1" applyBorder="1" applyAlignment="1" applyProtection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6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4" fillId="0" borderId="23" xfId="0" applyFont="1" applyBorder="1" applyAlignment="1" applyProtection="1">
      <alignment horizontal="center" vertical="center"/>
    </xf>
    <xf numFmtId="49" fontId="34" fillId="0" borderId="23" xfId="0" applyNumberFormat="1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center" vertical="center" wrapText="1"/>
    </xf>
    <xf numFmtId="167" fontId="34" fillId="0" borderId="23" xfId="0" applyNumberFormat="1" applyFont="1" applyBorder="1" applyAlignment="1" applyProtection="1">
      <alignment vertical="center"/>
    </xf>
    <xf numFmtId="4" fontId="34" fillId="2" borderId="23" xfId="0" applyNumberFormat="1" applyFont="1" applyFill="1" applyBorder="1" applyAlignment="1" applyProtection="1">
      <alignment vertical="center"/>
      <protection locked="0"/>
    </xf>
    <xf numFmtId="4" fontId="34" fillId="0" borderId="23" xfId="0" applyNumberFormat="1" applyFont="1" applyBorder="1" applyAlignment="1" applyProtection="1">
      <alignment vertical="center"/>
    </xf>
    <xf numFmtId="0" fontId="35" fillId="0" borderId="4" xfId="0" applyFont="1" applyBorder="1" applyAlignment="1">
      <alignment vertical="center"/>
    </xf>
    <xf numFmtId="0" fontId="34" fillId="2" borderId="15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22" fillId="2" borderId="20" xfId="0" applyFont="1" applyFill="1" applyBorder="1" applyAlignment="1" applyProtection="1">
      <alignment horizontal="left" vertical="center"/>
      <protection locked="0"/>
    </xf>
    <xf numFmtId="0" fontId="22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166" fontId="22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36" fillId="0" borderId="24" xfId="0" applyFont="1" applyBorder="1" applyAlignment="1">
      <alignment vertical="center" wrapText="1"/>
    </xf>
    <xf numFmtId="0" fontId="36" fillId="0" borderId="25" xfId="0" applyFont="1" applyBorder="1" applyAlignment="1">
      <alignment vertical="center" wrapText="1"/>
    </xf>
    <xf numFmtId="0" fontId="36" fillId="0" borderId="26" xfId="0" applyFont="1" applyBorder="1" applyAlignment="1">
      <alignment vertical="center" wrapText="1"/>
    </xf>
    <xf numFmtId="0" fontId="36" fillId="0" borderId="27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6" fillId="0" borderId="27" xfId="0" applyFont="1" applyBorder="1" applyAlignment="1">
      <alignment vertical="center" wrapText="1"/>
    </xf>
    <xf numFmtId="0" fontId="38" fillId="0" borderId="29" xfId="0" applyFont="1" applyBorder="1" applyAlignment="1">
      <alignment horizontal="left" wrapText="1"/>
    </xf>
    <xf numFmtId="0" fontId="36" fillId="0" borderId="28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27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vertical="center"/>
    </xf>
    <xf numFmtId="49" fontId="39" fillId="0" borderId="1" xfId="0" applyNumberFormat="1" applyFont="1" applyBorder="1" applyAlignment="1">
      <alignment horizontal="left" vertical="center" wrapText="1"/>
    </xf>
    <xf numFmtId="49" fontId="39" fillId="0" borderId="1" xfId="0" applyNumberFormat="1" applyFont="1" applyBorder="1" applyAlignment="1">
      <alignment vertical="center" wrapText="1"/>
    </xf>
    <xf numFmtId="0" fontId="36" fillId="0" borderId="30" xfId="0" applyFont="1" applyBorder="1" applyAlignment="1">
      <alignment vertical="center" wrapText="1"/>
    </xf>
    <xf numFmtId="0" fontId="41" fillId="0" borderId="29" xfId="0" applyFont="1" applyBorder="1" applyAlignment="1">
      <alignment vertical="center" wrapText="1"/>
    </xf>
    <xf numFmtId="0" fontId="36" fillId="0" borderId="31" xfId="0" applyFont="1" applyBorder="1" applyAlignment="1">
      <alignment vertical="center" wrapText="1"/>
    </xf>
    <xf numFmtId="0" fontId="36" fillId="0" borderId="1" xfId="0" applyFont="1" applyBorder="1" applyAlignment="1">
      <alignment vertical="top"/>
    </xf>
    <xf numFmtId="0" fontId="36" fillId="0" borderId="0" xfId="0" applyFont="1" applyAlignment="1">
      <alignment vertical="top"/>
    </xf>
    <xf numFmtId="0" fontId="36" fillId="0" borderId="24" xfId="0" applyFont="1" applyBorder="1" applyAlignment="1">
      <alignment horizontal="left" vertical="center"/>
    </xf>
    <xf numFmtId="0" fontId="36" fillId="0" borderId="25" xfId="0" applyFont="1" applyBorder="1" applyAlignment="1">
      <alignment horizontal="left" vertical="center"/>
    </xf>
    <xf numFmtId="0" fontId="36" fillId="0" borderId="26" xfId="0" applyFont="1" applyBorder="1" applyAlignment="1">
      <alignment horizontal="left" vertical="center"/>
    </xf>
    <xf numFmtId="0" fontId="36" fillId="0" borderId="27" xfId="0" applyFont="1" applyBorder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36" fillId="0" borderId="28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8" fillId="0" borderId="29" xfId="0" applyFont="1" applyBorder="1" applyAlignment="1">
      <alignment horizontal="center" vertical="center"/>
    </xf>
    <xf numFmtId="0" fontId="42" fillId="0" borderId="29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39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center" vertical="center"/>
    </xf>
    <xf numFmtId="0" fontId="36" fillId="0" borderId="30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6" fillId="0" borderId="3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left" vertical="center" wrapText="1"/>
    </xf>
    <xf numFmtId="0" fontId="36" fillId="0" borderId="25" xfId="0" applyFont="1" applyBorder="1" applyAlignment="1">
      <alignment horizontal="left" vertical="center" wrapText="1"/>
    </xf>
    <xf numFmtId="0" fontId="36" fillId="0" borderId="26" xfId="0" applyFont="1" applyBorder="1" applyAlignment="1">
      <alignment horizontal="left" vertical="center" wrapText="1"/>
    </xf>
    <xf numFmtId="0" fontId="36" fillId="0" borderId="27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/>
    </xf>
    <xf numFmtId="0" fontId="40" fillId="0" borderId="28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/>
    </xf>
    <xf numFmtId="0" fontId="40" fillId="0" borderId="30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vertical="center" wrapText="1"/>
    </xf>
    <xf numFmtId="0" fontId="40" fillId="0" borderId="3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top"/>
    </xf>
    <xf numFmtId="0" fontId="39" fillId="0" borderId="1" xfId="0" applyFont="1" applyBorder="1" applyAlignment="1">
      <alignment horizontal="center" vertical="top"/>
    </xf>
    <xf numFmtId="0" fontId="40" fillId="0" borderId="30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38" fillId="0" borderId="1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38" fillId="0" borderId="29" xfId="0" applyFont="1" applyBorder="1" applyAlignment="1">
      <alignment vertical="center"/>
    </xf>
    <xf numFmtId="0" fontId="39" fillId="0" borderId="1" xfId="0" applyFont="1" applyBorder="1" applyAlignment="1">
      <alignment vertical="top"/>
    </xf>
    <xf numFmtId="49" fontId="39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8" fillId="0" borderId="29" xfId="0" applyFont="1" applyBorder="1" applyAlignment="1">
      <alignment horizontal="left"/>
    </xf>
    <xf numFmtId="0" fontId="42" fillId="0" borderId="29" xfId="0" applyFont="1" applyBorder="1" applyAlignment="1"/>
    <xf numFmtId="0" fontId="36" fillId="0" borderId="27" xfId="0" applyFont="1" applyBorder="1" applyAlignment="1">
      <alignment vertical="top"/>
    </xf>
    <xf numFmtId="0" fontId="36" fillId="0" borderId="28" xfId="0" applyFont="1" applyBorder="1" applyAlignment="1">
      <alignment vertical="top"/>
    </xf>
    <xf numFmtId="0" fontId="36" fillId="0" borderId="30" xfId="0" applyFont="1" applyBorder="1" applyAlignment="1">
      <alignment vertical="top"/>
    </xf>
    <xf numFmtId="0" fontId="36" fillId="0" borderId="29" xfId="0" applyFont="1" applyBorder="1" applyAlignment="1">
      <alignment vertical="top"/>
    </xf>
    <xf numFmtId="0" fontId="36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19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23</v>
      </c>
      <c r="AL8" s="22"/>
      <c r="AM8" s="22"/>
      <c r="AN8" s="33" t="s">
        <v>24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26</v>
      </c>
      <c r="AL10" s="22"/>
      <c r="AM10" s="22"/>
      <c r="AN10" s="27" t="s">
        <v>27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28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29</v>
      </c>
      <c r="AL11" s="22"/>
      <c r="AM11" s="22"/>
      <c r="AN11" s="27" t="s">
        <v>19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30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26</v>
      </c>
      <c r="AL13" s="22"/>
      <c r="AM13" s="22"/>
      <c r="AN13" s="34" t="s">
        <v>31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31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29</v>
      </c>
      <c r="AL14" s="22"/>
      <c r="AM14" s="22"/>
      <c r="AN14" s="34" t="s">
        <v>31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32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26</v>
      </c>
      <c r="AL16" s="22"/>
      <c r="AM16" s="22"/>
      <c r="AN16" s="27" t="s">
        <v>33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34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29</v>
      </c>
      <c r="AL17" s="22"/>
      <c r="AM17" s="22"/>
      <c r="AN17" s="27" t="s">
        <v>35</v>
      </c>
      <c r="AO17" s="22"/>
      <c r="AP17" s="22"/>
      <c r="AQ17" s="22"/>
      <c r="AR17" s="20"/>
      <c r="BE17" s="31"/>
      <c r="BS17" s="17" t="s">
        <v>36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37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26</v>
      </c>
      <c r="AL19" s="22"/>
      <c r="AM19" s="22"/>
      <c r="AN19" s="27" t="s">
        <v>19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38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29</v>
      </c>
      <c r="AL20" s="22"/>
      <c r="AM20" s="22"/>
      <c r="AN20" s="27" t="s">
        <v>19</v>
      </c>
      <c r="AO20" s="22"/>
      <c r="AP20" s="22"/>
      <c r="AQ20" s="22"/>
      <c r="AR20" s="20"/>
      <c r="BE20" s="31"/>
      <c r="BS20" s="17" t="s">
        <v>4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39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47.25" customHeight="1">
      <c r="B23" s="21"/>
      <c r="C23" s="22"/>
      <c r="D23" s="22"/>
      <c r="E23" s="36" t="s">
        <v>40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41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ROUND(AG54,2)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42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43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44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45</v>
      </c>
      <c r="E29" s="47"/>
      <c r="F29" s="32" t="s">
        <v>46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ROUND(AZ54,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ROUND(AV54,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47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ROUND(BA54,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ROUND(AW54,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48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ROUND(BB54,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49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ROUND(BC54,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50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ROUND(BD54,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3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8"/>
    </row>
    <row r="35" s="2" customFormat="1" ht="25.92" customHeight="1">
      <c r="A35" s="38"/>
      <c r="B35" s="39"/>
      <c r="C35" s="52"/>
      <c r="D35" s="53" t="s">
        <v>51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52</v>
      </c>
      <c r="U35" s="54"/>
      <c r="V35" s="54"/>
      <c r="W35" s="54"/>
      <c r="X35" s="56" t="s">
        <v>53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6.96" customHeight="1">
      <c r="A37" s="38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44"/>
      <c r="BE37" s="38"/>
    </row>
    <row r="41" s="2" customFormat="1" ht="6.96" customHeight="1">
      <c r="A41" s="38"/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44"/>
      <c r="BE41" s="38"/>
    </row>
    <row r="42" s="2" customFormat="1" ht="24.96" customHeight="1">
      <c r="A42" s="38"/>
      <c r="B42" s="39"/>
      <c r="C42" s="23" t="s">
        <v>54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4"/>
      <c r="BE42" s="38"/>
    </row>
    <row r="43" s="2" customFormat="1" ht="6.96" customHeight="1">
      <c r="A43" s="38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4"/>
      <c r="BE43" s="38"/>
    </row>
    <row r="44" s="4" customFormat="1" ht="12" customHeight="1">
      <c r="A44" s="4"/>
      <c r="B44" s="63"/>
      <c r="C44" s="32" t="s">
        <v>13</v>
      </c>
      <c r="D44" s="64"/>
      <c r="E44" s="64"/>
      <c r="F44" s="64"/>
      <c r="G44" s="64"/>
      <c r="H44" s="64"/>
      <c r="I44" s="64"/>
      <c r="J44" s="64"/>
      <c r="K44" s="64"/>
      <c r="L44" s="64" t="str">
        <f>K5</f>
        <v>057</v>
      </c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5"/>
      <c r="BE44" s="4"/>
    </row>
    <row r="45" s="5" customFormat="1" ht="36.96" customHeight="1">
      <c r="A45" s="5"/>
      <c r="B45" s="66"/>
      <c r="C45" s="67" t="s">
        <v>16</v>
      </c>
      <c r="D45" s="68"/>
      <c r="E45" s="68"/>
      <c r="F45" s="68"/>
      <c r="G45" s="68"/>
      <c r="H45" s="68"/>
      <c r="I45" s="68"/>
      <c r="J45" s="68"/>
      <c r="K45" s="68"/>
      <c r="L45" s="69" t="str">
        <f>K6</f>
        <v>ZŠ a MŠ Kosmonautů - stavební úpravy</v>
      </c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70"/>
      <c r="BE45" s="5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4"/>
      <c r="BE46" s="38"/>
    </row>
    <row r="47" s="2" customFormat="1" ht="12" customHeight="1">
      <c r="A47" s="38"/>
      <c r="B47" s="39"/>
      <c r="C47" s="32" t="s">
        <v>21</v>
      </c>
      <c r="D47" s="40"/>
      <c r="E47" s="40"/>
      <c r="F47" s="40"/>
      <c r="G47" s="40"/>
      <c r="H47" s="40"/>
      <c r="I47" s="40"/>
      <c r="J47" s="40"/>
      <c r="K47" s="40"/>
      <c r="L47" s="71" t="str">
        <f>IF(K8="","",K8)</f>
        <v>Kosmonautů, Děčín 27</v>
      </c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32" t="s">
        <v>23</v>
      </c>
      <c r="AJ47" s="40"/>
      <c r="AK47" s="40"/>
      <c r="AL47" s="40"/>
      <c r="AM47" s="72" t="str">
        <f>IF(AN8= "","",AN8)</f>
        <v>10. 2. 2021</v>
      </c>
      <c r="AN47" s="72"/>
      <c r="AO47" s="40"/>
      <c r="AP47" s="40"/>
      <c r="AQ47" s="40"/>
      <c r="AR47" s="44"/>
      <c r="B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4"/>
      <c r="BE48" s="38"/>
    </row>
    <row r="49" s="2" customFormat="1" ht="15.15" customHeight="1">
      <c r="A49" s="38"/>
      <c r="B49" s="39"/>
      <c r="C49" s="32" t="s">
        <v>25</v>
      </c>
      <c r="D49" s="40"/>
      <c r="E49" s="40"/>
      <c r="F49" s="40"/>
      <c r="G49" s="40"/>
      <c r="H49" s="40"/>
      <c r="I49" s="40"/>
      <c r="J49" s="40"/>
      <c r="K49" s="40"/>
      <c r="L49" s="64" t="str">
        <f>IF(E11= "","",E11)</f>
        <v>Statutární město Děčín</v>
      </c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2" t="s">
        <v>32</v>
      </c>
      <c r="AJ49" s="40"/>
      <c r="AK49" s="40"/>
      <c r="AL49" s="40"/>
      <c r="AM49" s="73" t="str">
        <f>IF(E17="","",E17)</f>
        <v>Vladimír Vidai</v>
      </c>
      <c r="AN49" s="64"/>
      <c r="AO49" s="64"/>
      <c r="AP49" s="64"/>
      <c r="AQ49" s="40"/>
      <c r="AR49" s="44"/>
      <c r="AS49" s="74" t="s">
        <v>55</v>
      </c>
      <c r="AT49" s="75"/>
      <c r="AU49" s="76"/>
      <c r="AV49" s="76"/>
      <c r="AW49" s="76"/>
      <c r="AX49" s="76"/>
      <c r="AY49" s="76"/>
      <c r="AZ49" s="76"/>
      <c r="BA49" s="76"/>
      <c r="BB49" s="76"/>
      <c r="BC49" s="76"/>
      <c r="BD49" s="77"/>
      <c r="BE49" s="38"/>
    </row>
    <row r="50" s="2" customFormat="1" ht="15.15" customHeight="1">
      <c r="A50" s="38"/>
      <c r="B50" s="39"/>
      <c r="C50" s="32" t="s">
        <v>30</v>
      </c>
      <c r="D50" s="40"/>
      <c r="E50" s="40"/>
      <c r="F50" s="40"/>
      <c r="G50" s="40"/>
      <c r="H50" s="40"/>
      <c r="I50" s="40"/>
      <c r="J50" s="40"/>
      <c r="K50" s="40"/>
      <c r="L50" s="64" t="str">
        <f>IF(E14= "Vyplň údaj","",E14)</f>
        <v/>
      </c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2" t="s">
        <v>37</v>
      </c>
      <c r="AJ50" s="40"/>
      <c r="AK50" s="40"/>
      <c r="AL50" s="40"/>
      <c r="AM50" s="73" t="str">
        <f>IF(E20="","",E20)</f>
        <v xml:space="preserve"> </v>
      </c>
      <c r="AN50" s="64"/>
      <c r="AO50" s="64"/>
      <c r="AP50" s="64"/>
      <c r="AQ50" s="40"/>
      <c r="AR50" s="44"/>
      <c r="AS50" s="78"/>
      <c r="AT50" s="79"/>
      <c r="AU50" s="80"/>
      <c r="AV50" s="80"/>
      <c r="AW50" s="80"/>
      <c r="AX50" s="80"/>
      <c r="AY50" s="80"/>
      <c r="AZ50" s="80"/>
      <c r="BA50" s="80"/>
      <c r="BB50" s="80"/>
      <c r="BC50" s="80"/>
      <c r="BD50" s="81"/>
      <c r="BE50" s="38"/>
    </row>
    <row r="51" s="2" customFormat="1" ht="10.8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4"/>
      <c r="AS51" s="82"/>
      <c r="AT51" s="83"/>
      <c r="AU51" s="84"/>
      <c r="AV51" s="84"/>
      <c r="AW51" s="84"/>
      <c r="AX51" s="84"/>
      <c r="AY51" s="84"/>
      <c r="AZ51" s="84"/>
      <c r="BA51" s="84"/>
      <c r="BB51" s="84"/>
      <c r="BC51" s="84"/>
      <c r="BD51" s="85"/>
      <c r="BE51" s="38"/>
    </row>
    <row r="52" s="2" customFormat="1" ht="29.28" customHeight="1">
      <c r="A52" s="38"/>
      <c r="B52" s="39"/>
      <c r="C52" s="86" t="s">
        <v>56</v>
      </c>
      <c r="D52" s="87"/>
      <c r="E52" s="87"/>
      <c r="F52" s="87"/>
      <c r="G52" s="87"/>
      <c r="H52" s="88"/>
      <c r="I52" s="89" t="s">
        <v>57</v>
      </c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90" t="s">
        <v>58</v>
      </c>
      <c r="AH52" s="87"/>
      <c r="AI52" s="87"/>
      <c r="AJ52" s="87"/>
      <c r="AK52" s="87"/>
      <c r="AL52" s="87"/>
      <c r="AM52" s="87"/>
      <c r="AN52" s="89" t="s">
        <v>59</v>
      </c>
      <c r="AO52" s="87"/>
      <c r="AP52" s="87"/>
      <c r="AQ52" s="91" t="s">
        <v>60</v>
      </c>
      <c r="AR52" s="44"/>
      <c r="AS52" s="92" t="s">
        <v>61</v>
      </c>
      <c r="AT52" s="93" t="s">
        <v>62</v>
      </c>
      <c r="AU52" s="93" t="s">
        <v>63</v>
      </c>
      <c r="AV52" s="93" t="s">
        <v>64</v>
      </c>
      <c r="AW52" s="93" t="s">
        <v>65</v>
      </c>
      <c r="AX52" s="93" t="s">
        <v>66</v>
      </c>
      <c r="AY52" s="93" t="s">
        <v>67</v>
      </c>
      <c r="AZ52" s="93" t="s">
        <v>68</v>
      </c>
      <c r="BA52" s="93" t="s">
        <v>69</v>
      </c>
      <c r="BB52" s="93" t="s">
        <v>70</v>
      </c>
      <c r="BC52" s="93" t="s">
        <v>71</v>
      </c>
      <c r="BD52" s="94" t="s">
        <v>72</v>
      </c>
      <c r="BE52" s="38"/>
    </row>
    <row r="53" s="2" customFormat="1" ht="10.8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4"/>
      <c r="AS53" s="95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7"/>
      <c r="BE53" s="38"/>
    </row>
    <row r="54" s="6" customFormat="1" ht="32.4" customHeight="1">
      <c r="A54" s="6"/>
      <c r="B54" s="98"/>
      <c r="C54" s="99" t="s">
        <v>73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1">
        <f>ROUND(AG55,2)</f>
        <v>0</v>
      </c>
      <c r="AH54" s="101"/>
      <c r="AI54" s="101"/>
      <c r="AJ54" s="101"/>
      <c r="AK54" s="101"/>
      <c r="AL54" s="101"/>
      <c r="AM54" s="101"/>
      <c r="AN54" s="102">
        <f>SUM(AG54,AT54)</f>
        <v>0</v>
      </c>
      <c r="AO54" s="102"/>
      <c r="AP54" s="102"/>
      <c r="AQ54" s="103" t="s">
        <v>19</v>
      </c>
      <c r="AR54" s="104"/>
      <c r="AS54" s="105">
        <f>ROUND(AS55,2)</f>
        <v>0</v>
      </c>
      <c r="AT54" s="106">
        <f>ROUND(SUM(AV54:AW54),2)</f>
        <v>0</v>
      </c>
      <c r="AU54" s="107">
        <f>ROUND(AU55,5)</f>
        <v>0</v>
      </c>
      <c r="AV54" s="106">
        <f>ROUND(AZ54*L29,2)</f>
        <v>0</v>
      </c>
      <c r="AW54" s="106">
        <f>ROUND(BA54*L30,2)</f>
        <v>0</v>
      </c>
      <c r="AX54" s="106">
        <f>ROUND(BB54*L29,2)</f>
        <v>0</v>
      </c>
      <c r="AY54" s="106">
        <f>ROUND(BC54*L30,2)</f>
        <v>0</v>
      </c>
      <c r="AZ54" s="106">
        <f>ROUND(AZ55,2)</f>
        <v>0</v>
      </c>
      <c r="BA54" s="106">
        <f>ROUND(BA55,2)</f>
        <v>0</v>
      </c>
      <c r="BB54" s="106">
        <f>ROUND(BB55,2)</f>
        <v>0</v>
      </c>
      <c r="BC54" s="106">
        <f>ROUND(BC55,2)</f>
        <v>0</v>
      </c>
      <c r="BD54" s="108">
        <f>ROUND(BD55,2)</f>
        <v>0</v>
      </c>
      <c r="BE54" s="6"/>
      <c r="BS54" s="109" t="s">
        <v>74</v>
      </c>
      <c r="BT54" s="109" t="s">
        <v>75</v>
      </c>
      <c r="BU54" s="110" t="s">
        <v>76</v>
      </c>
      <c r="BV54" s="109" t="s">
        <v>77</v>
      </c>
      <c r="BW54" s="109" t="s">
        <v>5</v>
      </c>
      <c r="BX54" s="109" t="s">
        <v>78</v>
      </c>
      <c r="CL54" s="109" t="s">
        <v>19</v>
      </c>
    </row>
    <row r="55" s="7" customFormat="1" ht="24.75" customHeight="1">
      <c r="A55" s="111" t="s">
        <v>79</v>
      </c>
      <c r="B55" s="112"/>
      <c r="C55" s="113"/>
      <c r="D55" s="114" t="s">
        <v>80</v>
      </c>
      <c r="E55" s="114"/>
      <c r="F55" s="114"/>
      <c r="G55" s="114"/>
      <c r="H55" s="114"/>
      <c r="I55" s="115"/>
      <c r="J55" s="114" t="s">
        <v>81</v>
      </c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6">
        <f>'SO 02 - Pavilon U12.1 – o...'!J30</f>
        <v>0</v>
      </c>
      <c r="AH55" s="115"/>
      <c r="AI55" s="115"/>
      <c r="AJ55" s="115"/>
      <c r="AK55" s="115"/>
      <c r="AL55" s="115"/>
      <c r="AM55" s="115"/>
      <c r="AN55" s="116">
        <f>SUM(AG55,AT55)</f>
        <v>0</v>
      </c>
      <c r="AO55" s="115"/>
      <c r="AP55" s="115"/>
      <c r="AQ55" s="117" t="s">
        <v>82</v>
      </c>
      <c r="AR55" s="118"/>
      <c r="AS55" s="119">
        <v>0</v>
      </c>
      <c r="AT55" s="120">
        <f>ROUND(SUM(AV55:AW55),2)</f>
        <v>0</v>
      </c>
      <c r="AU55" s="121">
        <f>'SO 02 - Pavilon U12.1 – o...'!P90</f>
        <v>0</v>
      </c>
      <c r="AV55" s="120">
        <f>'SO 02 - Pavilon U12.1 – o...'!J33</f>
        <v>0</v>
      </c>
      <c r="AW55" s="120">
        <f>'SO 02 - Pavilon U12.1 – o...'!J34</f>
        <v>0</v>
      </c>
      <c r="AX55" s="120">
        <f>'SO 02 - Pavilon U12.1 – o...'!J35</f>
        <v>0</v>
      </c>
      <c r="AY55" s="120">
        <f>'SO 02 - Pavilon U12.1 – o...'!J36</f>
        <v>0</v>
      </c>
      <c r="AZ55" s="120">
        <f>'SO 02 - Pavilon U12.1 – o...'!F33</f>
        <v>0</v>
      </c>
      <c r="BA55" s="120">
        <f>'SO 02 - Pavilon U12.1 – o...'!F34</f>
        <v>0</v>
      </c>
      <c r="BB55" s="120">
        <f>'SO 02 - Pavilon U12.1 – o...'!F35</f>
        <v>0</v>
      </c>
      <c r="BC55" s="120">
        <f>'SO 02 - Pavilon U12.1 – o...'!F36</f>
        <v>0</v>
      </c>
      <c r="BD55" s="122">
        <f>'SO 02 - Pavilon U12.1 – o...'!F37</f>
        <v>0</v>
      </c>
      <c r="BE55" s="7"/>
      <c r="BT55" s="123" t="s">
        <v>83</v>
      </c>
      <c r="BV55" s="123" t="s">
        <v>77</v>
      </c>
      <c r="BW55" s="123" t="s">
        <v>84</v>
      </c>
      <c r="BX55" s="123" t="s">
        <v>5</v>
      </c>
      <c r="CL55" s="123" t="s">
        <v>19</v>
      </c>
      <c r="CM55" s="123" t="s">
        <v>85</v>
      </c>
    </row>
    <row r="56" s="2" customFormat="1" ht="30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4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="2" customFormat="1" ht="6.96" customHeight="1">
      <c r="A57" s="38"/>
      <c r="B57" s="59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44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</sheetData>
  <sheetProtection sheet="1" formatColumns="0" formatRows="0" objects="1" scenarios="1" spinCount="100000" saltValue="mP4Usfv3g5jRHT2WfkyCyNjcftXruiPfiSJXeLYCftNIIh7MF8AgBNyDVoP0e0oCaBP6O3ueSJ7wJ+BcBL2Feg==" hashValue="lzV/2Igj4r0/DW4XzLD+1Ho55cCMUvGWYZ3wtIeY7vsWVTIDgTqxMMzf1rPOQz2M4uNsPim+Tp5Zrp79S5tyqA==" algorithmName="SHA-512" password="CC35"/>
  <mergeCells count="42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AR2:BE2"/>
  </mergeCells>
  <hyperlinks>
    <hyperlink ref="A55" location="'SO 02 - Pavilon U12.1 – o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84</v>
      </c>
    </row>
    <row r="3" s="1" customFormat="1" ht="6.96" customHeight="1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20"/>
      <c r="AT3" s="17" t="s">
        <v>85</v>
      </c>
    </row>
    <row r="4" s="1" customFormat="1" ht="24.96" customHeight="1">
      <c r="B4" s="20"/>
      <c r="D4" s="126" t="s">
        <v>86</v>
      </c>
      <c r="L4" s="20"/>
      <c r="M4" s="127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28" t="s">
        <v>16</v>
      </c>
      <c r="L6" s="20"/>
    </row>
    <row r="7" s="1" customFormat="1" ht="16.5" customHeight="1">
      <c r="B7" s="20"/>
      <c r="E7" s="129" t="str">
        <f>'Rekapitulace stavby'!K6</f>
        <v>ZŠ a MŠ Kosmonautů - stavební úpravy</v>
      </c>
      <c r="F7" s="128"/>
      <c r="G7" s="128"/>
      <c r="H7" s="128"/>
      <c r="L7" s="20"/>
    </row>
    <row r="8" s="2" customFormat="1" ht="12" customHeight="1">
      <c r="A8" s="38"/>
      <c r="B8" s="44"/>
      <c r="C8" s="38"/>
      <c r="D8" s="128" t="s">
        <v>87</v>
      </c>
      <c r="E8" s="38"/>
      <c r="F8" s="38"/>
      <c r="G8" s="38"/>
      <c r="H8" s="38"/>
      <c r="I8" s="38"/>
      <c r="J8" s="38"/>
      <c r="K8" s="38"/>
      <c r="L8" s="130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1" t="s">
        <v>88</v>
      </c>
      <c r="F9" s="38"/>
      <c r="G9" s="38"/>
      <c r="H9" s="38"/>
      <c r="I9" s="38"/>
      <c r="J9" s="38"/>
      <c r="K9" s="38"/>
      <c r="L9" s="130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30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28" t="s">
        <v>18</v>
      </c>
      <c r="E11" s="38"/>
      <c r="F11" s="132" t="s">
        <v>19</v>
      </c>
      <c r="G11" s="38"/>
      <c r="H11" s="38"/>
      <c r="I11" s="128" t="s">
        <v>20</v>
      </c>
      <c r="J11" s="132" t="s">
        <v>19</v>
      </c>
      <c r="K11" s="38"/>
      <c r="L11" s="130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28" t="s">
        <v>21</v>
      </c>
      <c r="E12" s="38"/>
      <c r="F12" s="132" t="s">
        <v>89</v>
      </c>
      <c r="G12" s="38"/>
      <c r="H12" s="38"/>
      <c r="I12" s="128" t="s">
        <v>23</v>
      </c>
      <c r="J12" s="133" t="str">
        <f>'Rekapitulace stavby'!AN8</f>
        <v>10. 2. 2021</v>
      </c>
      <c r="K12" s="38"/>
      <c r="L12" s="130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30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28" t="s">
        <v>25</v>
      </c>
      <c r="E14" s="38"/>
      <c r="F14" s="38"/>
      <c r="G14" s="38"/>
      <c r="H14" s="38"/>
      <c r="I14" s="128" t="s">
        <v>26</v>
      </c>
      <c r="J14" s="132" t="s">
        <v>27</v>
      </c>
      <c r="K14" s="38"/>
      <c r="L14" s="130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2" t="s">
        <v>28</v>
      </c>
      <c r="F15" s="38"/>
      <c r="G15" s="38"/>
      <c r="H15" s="38"/>
      <c r="I15" s="128" t="s">
        <v>29</v>
      </c>
      <c r="J15" s="132" t="s">
        <v>19</v>
      </c>
      <c r="K15" s="38"/>
      <c r="L15" s="130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30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28" t="s">
        <v>30</v>
      </c>
      <c r="E17" s="38"/>
      <c r="F17" s="38"/>
      <c r="G17" s="38"/>
      <c r="H17" s="38"/>
      <c r="I17" s="128" t="s">
        <v>26</v>
      </c>
      <c r="J17" s="33" t="str">
        <f>'Rekapitulace stavby'!AN13</f>
        <v>Vyplň údaj</v>
      </c>
      <c r="K17" s="38"/>
      <c r="L17" s="130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2"/>
      <c r="G18" s="132"/>
      <c r="H18" s="132"/>
      <c r="I18" s="128" t="s">
        <v>29</v>
      </c>
      <c r="J18" s="33" t="str">
        <f>'Rekapitulace stavby'!AN14</f>
        <v>Vyplň údaj</v>
      </c>
      <c r="K18" s="38"/>
      <c r="L18" s="130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30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28" t="s">
        <v>32</v>
      </c>
      <c r="E20" s="38"/>
      <c r="F20" s="38"/>
      <c r="G20" s="38"/>
      <c r="H20" s="38"/>
      <c r="I20" s="128" t="s">
        <v>26</v>
      </c>
      <c r="J20" s="132" t="s">
        <v>33</v>
      </c>
      <c r="K20" s="38"/>
      <c r="L20" s="130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2" t="s">
        <v>34</v>
      </c>
      <c r="F21" s="38"/>
      <c r="G21" s="38"/>
      <c r="H21" s="38"/>
      <c r="I21" s="128" t="s">
        <v>29</v>
      </c>
      <c r="J21" s="132" t="s">
        <v>35</v>
      </c>
      <c r="K21" s="38"/>
      <c r="L21" s="130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30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28" t="s">
        <v>37</v>
      </c>
      <c r="E23" s="38"/>
      <c r="F23" s="38"/>
      <c r="G23" s="38"/>
      <c r="H23" s="38"/>
      <c r="I23" s="128" t="s">
        <v>26</v>
      </c>
      <c r="J23" s="132" t="str">
        <f>IF('Rekapitulace stavby'!AN19="","",'Rekapitulace stavby'!AN19)</f>
        <v/>
      </c>
      <c r="K23" s="38"/>
      <c r="L23" s="130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2" t="str">
        <f>IF('Rekapitulace stavby'!E20="","",'Rekapitulace stavby'!E20)</f>
        <v xml:space="preserve"> </v>
      </c>
      <c r="F24" s="38"/>
      <c r="G24" s="38"/>
      <c r="H24" s="38"/>
      <c r="I24" s="128" t="s">
        <v>29</v>
      </c>
      <c r="J24" s="132" t="str">
        <f>IF('Rekapitulace stavby'!AN20="","",'Rekapitulace stavby'!AN20)</f>
        <v/>
      </c>
      <c r="K24" s="38"/>
      <c r="L24" s="130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30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28" t="s">
        <v>39</v>
      </c>
      <c r="E26" s="38"/>
      <c r="F26" s="38"/>
      <c r="G26" s="38"/>
      <c r="H26" s="38"/>
      <c r="I26" s="38"/>
      <c r="J26" s="38"/>
      <c r="K26" s="38"/>
      <c r="L26" s="130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34"/>
      <c r="B27" s="135"/>
      <c r="C27" s="134"/>
      <c r="D27" s="134"/>
      <c r="E27" s="136" t="s">
        <v>19</v>
      </c>
      <c r="F27" s="136"/>
      <c r="G27" s="136"/>
      <c r="H27" s="136"/>
      <c r="I27" s="134"/>
      <c r="J27" s="134"/>
      <c r="K27" s="134"/>
      <c r="L27" s="137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30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38"/>
      <c r="E29" s="138"/>
      <c r="F29" s="138"/>
      <c r="G29" s="138"/>
      <c r="H29" s="138"/>
      <c r="I29" s="138"/>
      <c r="J29" s="138"/>
      <c r="K29" s="138"/>
      <c r="L29" s="130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39" t="s">
        <v>41</v>
      </c>
      <c r="E30" s="38"/>
      <c r="F30" s="38"/>
      <c r="G30" s="38"/>
      <c r="H30" s="38"/>
      <c r="I30" s="38"/>
      <c r="J30" s="140">
        <f>ROUND(J90, 2)</f>
        <v>0</v>
      </c>
      <c r="K30" s="38"/>
      <c r="L30" s="130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38"/>
      <c r="E31" s="138"/>
      <c r="F31" s="138"/>
      <c r="G31" s="138"/>
      <c r="H31" s="138"/>
      <c r="I31" s="138"/>
      <c r="J31" s="138"/>
      <c r="K31" s="138"/>
      <c r="L31" s="130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1" t="s">
        <v>43</v>
      </c>
      <c r="G32" s="38"/>
      <c r="H32" s="38"/>
      <c r="I32" s="141" t="s">
        <v>42</v>
      </c>
      <c r="J32" s="141" t="s">
        <v>44</v>
      </c>
      <c r="K32" s="38"/>
      <c r="L32" s="130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42" t="s">
        <v>45</v>
      </c>
      <c r="E33" s="128" t="s">
        <v>46</v>
      </c>
      <c r="F33" s="143">
        <f>ROUND((SUM(BE90:BE145)),  2)</f>
        <v>0</v>
      </c>
      <c r="G33" s="38"/>
      <c r="H33" s="38"/>
      <c r="I33" s="144">
        <v>0.20999999999999999</v>
      </c>
      <c r="J33" s="143">
        <f>ROUND(((SUM(BE90:BE145))*I33),  2)</f>
        <v>0</v>
      </c>
      <c r="K33" s="38"/>
      <c r="L33" s="130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28" t="s">
        <v>47</v>
      </c>
      <c r="F34" s="143">
        <f>ROUND((SUM(BF90:BF145)),  2)</f>
        <v>0</v>
      </c>
      <c r="G34" s="38"/>
      <c r="H34" s="38"/>
      <c r="I34" s="144">
        <v>0.14999999999999999</v>
      </c>
      <c r="J34" s="143">
        <f>ROUND(((SUM(BF90:BF145))*I34),  2)</f>
        <v>0</v>
      </c>
      <c r="K34" s="38"/>
      <c r="L34" s="130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28" t="s">
        <v>48</v>
      </c>
      <c r="F35" s="143">
        <f>ROUND((SUM(BG90:BG145)),  2)</f>
        <v>0</v>
      </c>
      <c r="G35" s="38"/>
      <c r="H35" s="38"/>
      <c r="I35" s="144">
        <v>0.20999999999999999</v>
      </c>
      <c r="J35" s="143">
        <f>0</f>
        <v>0</v>
      </c>
      <c r="K35" s="38"/>
      <c r="L35" s="130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28" t="s">
        <v>49</v>
      </c>
      <c r="F36" s="143">
        <f>ROUND((SUM(BH90:BH145)),  2)</f>
        <v>0</v>
      </c>
      <c r="G36" s="38"/>
      <c r="H36" s="38"/>
      <c r="I36" s="144">
        <v>0.14999999999999999</v>
      </c>
      <c r="J36" s="143">
        <f>0</f>
        <v>0</v>
      </c>
      <c r="K36" s="38"/>
      <c r="L36" s="130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28" t="s">
        <v>50</v>
      </c>
      <c r="F37" s="143">
        <f>ROUND((SUM(BI90:BI145)),  2)</f>
        <v>0</v>
      </c>
      <c r="G37" s="38"/>
      <c r="H37" s="38"/>
      <c r="I37" s="144">
        <v>0</v>
      </c>
      <c r="J37" s="143">
        <f>0</f>
        <v>0</v>
      </c>
      <c r="K37" s="38"/>
      <c r="L37" s="130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30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45"/>
      <c r="D39" s="146" t="s">
        <v>51</v>
      </c>
      <c r="E39" s="147"/>
      <c r="F39" s="147"/>
      <c r="G39" s="148" t="s">
        <v>52</v>
      </c>
      <c r="H39" s="149" t="s">
        <v>53</v>
      </c>
      <c r="I39" s="147"/>
      <c r="J39" s="150">
        <f>SUM(J30:J37)</f>
        <v>0</v>
      </c>
      <c r="K39" s="151"/>
      <c r="L39" s="130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52"/>
      <c r="C40" s="153"/>
      <c r="D40" s="153"/>
      <c r="E40" s="153"/>
      <c r="F40" s="153"/>
      <c r="G40" s="153"/>
      <c r="H40" s="153"/>
      <c r="I40" s="153"/>
      <c r="J40" s="153"/>
      <c r="K40" s="153"/>
      <c r="L40" s="130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154"/>
      <c r="C44" s="155"/>
      <c r="D44" s="155"/>
      <c r="E44" s="155"/>
      <c r="F44" s="155"/>
      <c r="G44" s="155"/>
      <c r="H44" s="155"/>
      <c r="I44" s="155"/>
      <c r="J44" s="155"/>
      <c r="K44" s="155"/>
      <c r="L44" s="130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90</v>
      </c>
      <c r="D45" s="40"/>
      <c r="E45" s="40"/>
      <c r="F45" s="40"/>
      <c r="G45" s="40"/>
      <c r="H45" s="40"/>
      <c r="I45" s="40"/>
      <c r="J45" s="40"/>
      <c r="K45" s="40"/>
      <c r="L45" s="130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30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40"/>
      <c r="J47" s="40"/>
      <c r="K47" s="40"/>
      <c r="L47" s="130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40"/>
      <c r="D48" s="40"/>
      <c r="E48" s="156" t="str">
        <f>E7</f>
        <v>ZŠ a MŠ Kosmonautů - stavební úpravy</v>
      </c>
      <c r="F48" s="32"/>
      <c r="G48" s="32"/>
      <c r="H48" s="32"/>
      <c r="I48" s="40"/>
      <c r="J48" s="40"/>
      <c r="K48" s="40"/>
      <c r="L48" s="130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87</v>
      </c>
      <c r="D49" s="40"/>
      <c r="E49" s="40"/>
      <c r="F49" s="40"/>
      <c r="G49" s="40"/>
      <c r="H49" s="40"/>
      <c r="I49" s="40"/>
      <c r="J49" s="40"/>
      <c r="K49" s="40"/>
      <c r="L49" s="130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69" t="str">
        <f>E9</f>
        <v>SO 02 - Pavilon U12.1 – odstranění a vyzdívka meziokenních vložek</v>
      </c>
      <c r="F50" s="40"/>
      <c r="G50" s="40"/>
      <c r="H50" s="40"/>
      <c r="I50" s="40"/>
      <c r="J50" s="40"/>
      <c r="K50" s="40"/>
      <c r="L50" s="130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30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>Kosmonautů 177, Děčín 27</v>
      </c>
      <c r="G52" s="40"/>
      <c r="H52" s="40"/>
      <c r="I52" s="32" t="s">
        <v>23</v>
      </c>
      <c r="J52" s="72" t="str">
        <f>IF(J12="","",J12)</f>
        <v>10. 2. 2021</v>
      </c>
      <c r="K52" s="40"/>
      <c r="L52" s="130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30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5.15" customHeight="1">
      <c r="A54" s="38"/>
      <c r="B54" s="39"/>
      <c r="C54" s="32" t="s">
        <v>25</v>
      </c>
      <c r="D54" s="40"/>
      <c r="E54" s="40"/>
      <c r="F54" s="27" t="str">
        <f>E15</f>
        <v>Statutární město Děčín</v>
      </c>
      <c r="G54" s="40"/>
      <c r="H54" s="40"/>
      <c r="I54" s="32" t="s">
        <v>32</v>
      </c>
      <c r="J54" s="36" t="str">
        <f>E21</f>
        <v>Vladimír Vidai</v>
      </c>
      <c r="K54" s="40"/>
      <c r="L54" s="130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30</v>
      </c>
      <c r="D55" s="40"/>
      <c r="E55" s="40"/>
      <c r="F55" s="27" t="str">
        <f>IF(E18="","",E18)</f>
        <v>Vyplň údaj</v>
      </c>
      <c r="G55" s="40"/>
      <c r="H55" s="40"/>
      <c r="I55" s="32" t="s">
        <v>37</v>
      </c>
      <c r="J55" s="36" t="str">
        <f>E24</f>
        <v xml:space="preserve"> </v>
      </c>
      <c r="K55" s="40"/>
      <c r="L55" s="130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30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57" t="s">
        <v>91</v>
      </c>
      <c r="D57" s="158"/>
      <c r="E57" s="158"/>
      <c r="F57" s="158"/>
      <c r="G57" s="158"/>
      <c r="H57" s="158"/>
      <c r="I57" s="158"/>
      <c r="J57" s="159" t="s">
        <v>92</v>
      </c>
      <c r="K57" s="158"/>
      <c r="L57" s="130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30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60" t="s">
        <v>73</v>
      </c>
      <c r="D59" s="40"/>
      <c r="E59" s="40"/>
      <c r="F59" s="40"/>
      <c r="G59" s="40"/>
      <c r="H59" s="40"/>
      <c r="I59" s="40"/>
      <c r="J59" s="102">
        <f>J90</f>
        <v>0</v>
      </c>
      <c r="K59" s="40"/>
      <c r="L59" s="130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93</v>
      </c>
    </row>
    <row r="60" s="9" customFormat="1" ht="24.96" customHeight="1">
      <c r="A60" s="9"/>
      <c r="B60" s="161"/>
      <c r="C60" s="162"/>
      <c r="D60" s="163" t="s">
        <v>94</v>
      </c>
      <c r="E60" s="164"/>
      <c r="F60" s="164"/>
      <c r="G60" s="164"/>
      <c r="H60" s="164"/>
      <c r="I60" s="164"/>
      <c r="J60" s="165">
        <f>J91</f>
        <v>0</v>
      </c>
      <c r="K60" s="162"/>
      <c r="L60" s="166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67"/>
      <c r="C61" s="168"/>
      <c r="D61" s="169" t="s">
        <v>95</v>
      </c>
      <c r="E61" s="170"/>
      <c r="F61" s="170"/>
      <c r="G61" s="170"/>
      <c r="H61" s="170"/>
      <c r="I61" s="170"/>
      <c r="J61" s="171">
        <f>J92</f>
        <v>0</v>
      </c>
      <c r="K61" s="168"/>
      <c r="L61" s="172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67"/>
      <c r="C62" s="168"/>
      <c r="D62" s="169" t="s">
        <v>96</v>
      </c>
      <c r="E62" s="170"/>
      <c r="F62" s="170"/>
      <c r="G62" s="170"/>
      <c r="H62" s="170"/>
      <c r="I62" s="170"/>
      <c r="J62" s="171">
        <f>J97</f>
        <v>0</v>
      </c>
      <c r="K62" s="168"/>
      <c r="L62" s="172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67"/>
      <c r="C63" s="168"/>
      <c r="D63" s="169" t="s">
        <v>97</v>
      </c>
      <c r="E63" s="170"/>
      <c r="F63" s="170"/>
      <c r="G63" s="170"/>
      <c r="H63" s="170"/>
      <c r="I63" s="170"/>
      <c r="J63" s="171">
        <f>J108</f>
        <v>0</v>
      </c>
      <c r="K63" s="168"/>
      <c r="L63" s="172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67"/>
      <c r="C64" s="168"/>
      <c r="D64" s="169" t="s">
        <v>98</v>
      </c>
      <c r="E64" s="170"/>
      <c r="F64" s="170"/>
      <c r="G64" s="170"/>
      <c r="H64" s="170"/>
      <c r="I64" s="170"/>
      <c r="J64" s="171">
        <f>J114</f>
        <v>0</v>
      </c>
      <c r="K64" s="168"/>
      <c r="L64" s="172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67"/>
      <c r="C65" s="168"/>
      <c r="D65" s="169" t="s">
        <v>99</v>
      </c>
      <c r="E65" s="170"/>
      <c r="F65" s="170"/>
      <c r="G65" s="170"/>
      <c r="H65" s="170"/>
      <c r="I65" s="170"/>
      <c r="J65" s="171">
        <f>J122</f>
        <v>0</v>
      </c>
      <c r="K65" s="168"/>
      <c r="L65" s="172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67"/>
      <c r="C66" s="168"/>
      <c r="D66" s="169" t="s">
        <v>100</v>
      </c>
      <c r="E66" s="170"/>
      <c r="F66" s="170"/>
      <c r="G66" s="170"/>
      <c r="H66" s="170"/>
      <c r="I66" s="170"/>
      <c r="J66" s="171">
        <f>J125</f>
        <v>0</v>
      </c>
      <c r="K66" s="168"/>
      <c r="L66" s="172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67"/>
      <c r="C67" s="168"/>
      <c r="D67" s="169" t="s">
        <v>101</v>
      </c>
      <c r="E67" s="170"/>
      <c r="F67" s="170"/>
      <c r="G67" s="170"/>
      <c r="H67" s="170"/>
      <c r="I67" s="170"/>
      <c r="J67" s="171">
        <f>J127</f>
        <v>0</v>
      </c>
      <c r="K67" s="168"/>
      <c r="L67" s="172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67"/>
      <c r="C68" s="168"/>
      <c r="D68" s="169" t="s">
        <v>102</v>
      </c>
      <c r="E68" s="170"/>
      <c r="F68" s="170"/>
      <c r="G68" s="170"/>
      <c r="H68" s="170"/>
      <c r="I68" s="170"/>
      <c r="J68" s="171">
        <f>J133</f>
        <v>0</v>
      </c>
      <c r="K68" s="168"/>
      <c r="L68" s="172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9" customFormat="1" ht="24.96" customHeight="1">
      <c r="A69" s="9"/>
      <c r="B69" s="161"/>
      <c r="C69" s="162"/>
      <c r="D69" s="163" t="s">
        <v>103</v>
      </c>
      <c r="E69" s="164"/>
      <c r="F69" s="164"/>
      <c r="G69" s="164"/>
      <c r="H69" s="164"/>
      <c r="I69" s="164"/>
      <c r="J69" s="165">
        <f>J135</f>
        <v>0</v>
      </c>
      <c r="K69" s="162"/>
      <c r="L69" s="166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10" customFormat="1" ht="19.92" customHeight="1">
      <c r="A70" s="10"/>
      <c r="B70" s="167"/>
      <c r="C70" s="168"/>
      <c r="D70" s="169" t="s">
        <v>104</v>
      </c>
      <c r="E70" s="170"/>
      <c r="F70" s="170"/>
      <c r="G70" s="170"/>
      <c r="H70" s="170"/>
      <c r="I70" s="170"/>
      <c r="J70" s="171">
        <f>J136</f>
        <v>0</v>
      </c>
      <c r="K70" s="168"/>
      <c r="L70" s="172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2" customFormat="1" ht="21.84" customHeight="1">
      <c r="A71" s="38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130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6.96" customHeight="1">
      <c r="A72" s="38"/>
      <c r="B72" s="59"/>
      <c r="C72" s="60"/>
      <c r="D72" s="60"/>
      <c r="E72" s="60"/>
      <c r="F72" s="60"/>
      <c r="G72" s="60"/>
      <c r="H72" s="60"/>
      <c r="I72" s="60"/>
      <c r="J72" s="60"/>
      <c r="K72" s="60"/>
      <c r="L72" s="130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6" s="2" customFormat="1" ht="6.96" customHeight="1">
      <c r="A76" s="38"/>
      <c r="B76" s="61"/>
      <c r="C76" s="62"/>
      <c r="D76" s="62"/>
      <c r="E76" s="62"/>
      <c r="F76" s="62"/>
      <c r="G76" s="62"/>
      <c r="H76" s="62"/>
      <c r="I76" s="62"/>
      <c r="J76" s="62"/>
      <c r="K76" s="62"/>
      <c r="L76" s="130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24.96" customHeight="1">
      <c r="A77" s="38"/>
      <c r="B77" s="39"/>
      <c r="C77" s="23" t="s">
        <v>105</v>
      </c>
      <c r="D77" s="40"/>
      <c r="E77" s="40"/>
      <c r="F77" s="40"/>
      <c r="G77" s="40"/>
      <c r="H77" s="40"/>
      <c r="I77" s="40"/>
      <c r="J77" s="40"/>
      <c r="K77" s="40"/>
      <c r="L77" s="130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6.96" customHeight="1">
      <c r="A78" s="38"/>
      <c r="B78" s="39"/>
      <c r="C78" s="40"/>
      <c r="D78" s="40"/>
      <c r="E78" s="40"/>
      <c r="F78" s="40"/>
      <c r="G78" s="40"/>
      <c r="H78" s="40"/>
      <c r="I78" s="40"/>
      <c r="J78" s="40"/>
      <c r="K78" s="40"/>
      <c r="L78" s="130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2" customHeight="1">
      <c r="A79" s="38"/>
      <c r="B79" s="39"/>
      <c r="C79" s="32" t="s">
        <v>16</v>
      </c>
      <c r="D79" s="40"/>
      <c r="E79" s="40"/>
      <c r="F79" s="40"/>
      <c r="G79" s="40"/>
      <c r="H79" s="40"/>
      <c r="I79" s="40"/>
      <c r="J79" s="40"/>
      <c r="K79" s="40"/>
      <c r="L79" s="130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6.5" customHeight="1">
      <c r="A80" s="38"/>
      <c r="B80" s="39"/>
      <c r="C80" s="40"/>
      <c r="D80" s="40"/>
      <c r="E80" s="156" t="str">
        <f>E7</f>
        <v>ZŠ a MŠ Kosmonautů - stavební úpravy</v>
      </c>
      <c r="F80" s="32"/>
      <c r="G80" s="32"/>
      <c r="H80" s="32"/>
      <c r="I80" s="40"/>
      <c r="J80" s="40"/>
      <c r="K80" s="40"/>
      <c r="L80" s="130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2" customHeight="1">
      <c r="A81" s="38"/>
      <c r="B81" s="39"/>
      <c r="C81" s="32" t="s">
        <v>87</v>
      </c>
      <c r="D81" s="40"/>
      <c r="E81" s="40"/>
      <c r="F81" s="40"/>
      <c r="G81" s="40"/>
      <c r="H81" s="40"/>
      <c r="I81" s="40"/>
      <c r="J81" s="40"/>
      <c r="K81" s="40"/>
      <c r="L81" s="130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6.5" customHeight="1">
      <c r="A82" s="38"/>
      <c r="B82" s="39"/>
      <c r="C82" s="40"/>
      <c r="D82" s="40"/>
      <c r="E82" s="69" t="str">
        <f>E9</f>
        <v>SO 02 - Pavilon U12.1 – odstranění a vyzdívka meziokenních vložek</v>
      </c>
      <c r="F82" s="40"/>
      <c r="G82" s="40"/>
      <c r="H82" s="40"/>
      <c r="I82" s="40"/>
      <c r="J82" s="40"/>
      <c r="K82" s="40"/>
      <c r="L82" s="130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130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21</v>
      </c>
      <c r="D84" s="40"/>
      <c r="E84" s="40"/>
      <c r="F84" s="27" t="str">
        <f>F12</f>
        <v>Kosmonautů 177, Děčín 27</v>
      </c>
      <c r="G84" s="40"/>
      <c r="H84" s="40"/>
      <c r="I84" s="32" t="s">
        <v>23</v>
      </c>
      <c r="J84" s="72" t="str">
        <f>IF(J12="","",J12)</f>
        <v>10. 2. 2021</v>
      </c>
      <c r="K84" s="40"/>
      <c r="L84" s="130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6.96" customHeight="1">
      <c r="A85" s="38"/>
      <c r="B85" s="39"/>
      <c r="C85" s="40"/>
      <c r="D85" s="40"/>
      <c r="E85" s="40"/>
      <c r="F85" s="40"/>
      <c r="G85" s="40"/>
      <c r="H85" s="40"/>
      <c r="I85" s="40"/>
      <c r="J85" s="40"/>
      <c r="K85" s="40"/>
      <c r="L85" s="130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5.15" customHeight="1">
      <c r="A86" s="38"/>
      <c r="B86" s="39"/>
      <c r="C86" s="32" t="s">
        <v>25</v>
      </c>
      <c r="D86" s="40"/>
      <c r="E86" s="40"/>
      <c r="F86" s="27" t="str">
        <f>E15</f>
        <v>Statutární město Děčín</v>
      </c>
      <c r="G86" s="40"/>
      <c r="H86" s="40"/>
      <c r="I86" s="32" t="s">
        <v>32</v>
      </c>
      <c r="J86" s="36" t="str">
        <f>E21</f>
        <v>Vladimír Vidai</v>
      </c>
      <c r="K86" s="40"/>
      <c r="L86" s="130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5.15" customHeight="1">
      <c r="A87" s="38"/>
      <c r="B87" s="39"/>
      <c r="C87" s="32" t="s">
        <v>30</v>
      </c>
      <c r="D87" s="40"/>
      <c r="E87" s="40"/>
      <c r="F87" s="27" t="str">
        <f>IF(E18="","",E18)</f>
        <v>Vyplň údaj</v>
      </c>
      <c r="G87" s="40"/>
      <c r="H87" s="40"/>
      <c r="I87" s="32" t="s">
        <v>37</v>
      </c>
      <c r="J87" s="36" t="str">
        <f>E24</f>
        <v xml:space="preserve"> </v>
      </c>
      <c r="K87" s="40"/>
      <c r="L87" s="130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0.32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130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11" customFormat="1" ht="29.28" customHeight="1">
      <c r="A89" s="173"/>
      <c r="B89" s="174"/>
      <c r="C89" s="175" t="s">
        <v>106</v>
      </c>
      <c r="D89" s="176" t="s">
        <v>60</v>
      </c>
      <c r="E89" s="176" t="s">
        <v>56</v>
      </c>
      <c r="F89" s="176" t="s">
        <v>57</v>
      </c>
      <c r="G89" s="176" t="s">
        <v>107</v>
      </c>
      <c r="H89" s="176" t="s">
        <v>108</v>
      </c>
      <c r="I89" s="176" t="s">
        <v>109</v>
      </c>
      <c r="J89" s="176" t="s">
        <v>92</v>
      </c>
      <c r="K89" s="177" t="s">
        <v>110</v>
      </c>
      <c r="L89" s="178"/>
      <c r="M89" s="92" t="s">
        <v>19</v>
      </c>
      <c r="N89" s="93" t="s">
        <v>45</v>
      </c>
      <c r="O89" s="93" t="s">
        <v>111</v>
      </c>
      <c r="P89" s="93" t="s">
        <v>112</v>
      </c>
      <c r="Q89" s="93" t="s">
        <v>113</v>
      </c>
      <c r="R89" s="93" t="s">
        <v>114</v>
      </c>
      <c r="S89" s="93" t="s">
        <v>115</v>
      </c>
      <c r="T89" s="94" t="s">
        <v>116</v>
      </c>
      <c r="U89" s="173"/>
      <c r="V89" s="173"/>
      <c r="W89" s="173"/>
      <c r="X89" s="173"/>
      <c r="Y89" s="173"/>
      <c r="Z89" s="173"/>
      <c r="AA89" s="173"/>
      <c r="AB89" s="173"/>
      <c r="AC89" s="173"/>
      <c r="AD89" s="173"/>
      <c r="AE89" s="173"/>
    </row>
    <row r="90" s="2" customFormat="1" ht="22.8" customHeight="1">
      <c r="A90" s="38"/>
      <c r="B90" s="39"/>
      <c r="C90" s="99" t="s">
        <v>117</v>
      </c>
      <c r="D90" s="40"/>
      <c r="E90" s="40"/>
      <c r="F90" s="40"/>
      <c r="G90" s="40"/>
      <c r="H90" s="40"/>
      <c r="I90" s="40"/>
      <c r="J90" s="179">
        <f>BK90</f>
        <v>0</v>
      </c>
      <c r="K90" s="40"/>
      <c r="L90" s="44"/>
      <c r="M90" s="95"/>
      <c r="N90" s="180"/>
      <c r="O90" s="96"/>
      <c r="P90" s="181">
        <f>P91+P135</f>
        <v>0</v>
      </c>
      <c r="Q90" s="96"/>
      <c r="R90" s="181">
        <f>R91+R135</f>
        <v>11.122488819999999</v>
      </c>
      <c r="S90" s="96"/>
      <c r="T90" s="182">
        <f>T91+T135</f>
        <v>2.6775000000000002</v>
      </c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T90" s="17" t="s">
        <v>74</v>
      </c>
      <c r="AU90" s="17" t="s">
        <v>93</v>
      </c>
      <c r="BK90" s="183">
        <f>BK91+BK135</f>
        <v>0</v>
      </c>
    </row>
    <row r="91" s="12" customFormat="1" ht="25.92" customHeight="1">
      <c r="A91" s="12"/>
      <c r="B91" s="184"/>
      <c r="C91" s="185"/>
      <c r="D91" s="186" t="s">
        <v>74</v>
      </c>
      <c r="E91" s="187" t="s">
        <v>118</v>
      </c>
      <c r="F91" s="187" t="s">
        <v>119</v>
      </c>
      <c r="G91" s="185"/>
      <c r="H91" s="185"/>
      <c r="I91" s="188"/>
      <c r="J91" s="189">
        <f>BK91</f>
        <v>0</v>
      </c>
      <c r="K91" s="185"/>
      <c r="L91" s="190"/>
      <c r="M91" s="191"/>
      <c r="N91" s="192"/>
      <c r="O91" s="192"/>
      <c r="P91" s="193">
        <f>P92+P97+P108+P114+P122+P125+P127+P133</f>
        <v>0</v>
      </c>
      <c r="Q91" s="192"/>
      <c r="R91" s="193">
        <f>R92+R97+R108+R114+R122+R125+R127+R133</f>
        <v>10.981901729999999</v>
      </c>
      <c r="S91" s="192"/>
      <c r="T91" s="194">
        <f>T92+T97+T108+T114+T122+T125+T127+T133</f>
        <v>2.6775000000000002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195" t="s">
        <v>83</v>
      </c>
      <c r="AT91" s="196" t="s">
        <v>74</v>
      </c>
      <c r="AU91" s="196" t="s">
        <v>75</v>
      </c>
      <c r="AY91" s="195" t="s">
        <v>120</v>
      </c>
      <c r="BK91" s="197">
        <f>BK92+BK97+BK108+BK114+BK122+BK125+BK127+BK133</f>
        <v>0</v>
      </c>
    </row>
    <row r="92" s="12" customFormat="1" ht="22.8" customHeight="1">
      <c r="A92" s="12"/>
      <c r="B92" s="184"/>
      <c r="C92" s="185"/>
      <c r="D92" s="186" t="s">
        <v>74</v>
      </c>
      <c r="E92" s="198" t="s">
        <v>121</v>
      </c>
      <c r="F92" s="198" t="s">
        <v>122</v>
      </c>
      <c r="G92" s="185"/>
      <c r="H92" s="185"/>
      <c r="I92" s="188"/>
      <c r="J92" s="199">
        <f>BK92</f>
        <v>0</v>
      </c>
      <c r="K92" s="185"/>
      <c r="L92" s="190"/>
      <c r="M92" s="191"/>
      <c r="N92" s="192"/>
      <c r="O92" s="192"/>
      <c r="P92" s="193">
        <f>SUM(P93:P96)</f>
        <v>0</v>
      </c>
      <c r="Q92" s="192"/>
      <c r="R92" s="193">
        <f>SUM(R93:R96)</f>
        <v>9.4217559699999995</v>
      </c>
      <c r="S92" s="192"/>
      <c r="T92" s="194">
        <f>SUM(T93:T96)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195" t="s">
        <v>83</v>
      </c>
      <c r="AT92" s="196" t="s">
        <v>74</v>
      </c>
      <c r="AU92" s="196" t="s">
        <v>83</v>
      </c>
      <c r="AY92" s="195" t="s">
        <v>120</v>
      </c>
      <c r="BK92" s="197">
        <f>SUM(BK93:BK96)</f>
        <v>0</v>
      </c>
    </row>
    <row r="93" s="2" customFormat="1">
      <c r="A93" s="38"/>
      <c r="B93" s="39"/>
      <c r="C93" s="200" t="s">
        <v>83</v>
      </c>
      <c r="D93" s="200" t="s">
        <v>123</v>
      </c>
      <c r="E93" s="201" t="s">
        <v>124</v>
      </c>
      <c r="F93" s="202" t="s">
        <v>125</v>
      </c>
      <c r="G93" s="203" t="s">
        <v>126</v>
      </c>
      <c r="H93" s="204">
        <v>52.906999999999996</v>
      </c>
      <c r="I93" s="205"/>
      <c r="J93" s="206">
        <f>ROUND(I93*H93,2)</f>
        <v>0</v>
      </c>
      <c r="K93" s="202" t="s">
        <v>127</v>
      </c>
      <c r="L93" s="44"/>
      <c r="M93" s="207" t="s">
        <v>19</v>
      </c>
      <c r="N93" s="208" t="s">
        <v>46</v>
      </c>
      <c r="O93" s="84"/>
      <c r="P93" s="209">
        <f>O93*H93</f>
        <v>0</v>
      </c>
      <c r="Q93" s="209">
        <v>0.17351</v>
      </c>
      <c r="R93" s="209">
        <f>Q93*H93</f>
        <v>9.1798935699999991</v>
      </c>
      <c r="S93" s="209">
        <v>0</v>
      </c>
      <c r="T93" s="210">
        <f>S93*H93</f>
        <v>0</v>
      </c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R93" s="211" t="s">
        <v>128</v>
      </c>
      <c r="AT93" s="211" t="s">
        <v>123</v>
      </c>
      <c r="AU93" s="211" t="s">
        <v>85</v>
      </c>
      <c r="AY93" s="17" t="s">
        <v>120</v>
      </c>
      <c r="BE93" s="212">
        <f>IF(N93="základní",J93,0)</f>
        <v>0</v>
      </c>
      <c r="BF93" s="212">
        <f>IF(N93="snížená",J93,0)</f>
        <v>0</v>
      </c>
      <c r="BG93" s="212">
        <f>IF(N93="zákl. přenesená",J93,0)</f>
        <v>0</v>
      </c>
      <c r="BH93" s="212">
        <f>IF(N93="sníž. přenesená",J93,0)</f>
        <v>0</v>
      </c>
      <c r="BI93" s="212">
        <f>IF(N93="nulová",J93,0)</f>
        <v>0</v>
      </c>
      <c r="BJ93" s="17" t="s">
        <v>83</v>
      </c>
      <c r="BK93" s="212">
        <f>ROUND(I93*H93,2)</f>
        <v>0</v>
      </c>
      <c r="BL93" s="17" t="s">
        <v>128</v>
      </c>
      <c r="BM93" s="211" t="s">
        <v>129</v>
      </c>
    </row>
    <row r="94" s="13" customFormat="1">
      <c r="A94" s="13"/>
      <c r="B94" s="213"/>
      <c r="C94" s="214"/>
      <c r="D94" s="215" t="s">
        <v>130</v>
      </c>
      <c r="E94" s="216" t="s">
        <v>19</v>
      </c>
      <c r="F94" s="217" t="s">
        <v>131</v>
      </c>
      <c r="G94" s="214"/>
      <c r="H94" s="218">
        <v>52.906999999999996</v>
      </c>
      <c r="I94" s="219"/>
      <c r="J94" s="214"/>
      <c r="K94" s="214"/>
      <c r="L94" s="220"/>
      <c r="M94" s="221"/>
      <c r="N94" s="222"/>
      <c r="O94" s="222"/>
      <c r="P94" s="222"/>
      <c r="Q94" s="222"/>
      <c r="R94" s="222"/>
      <c r="S94" s="222"/>
      <c r="T94" s="22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24" t="s">
        <v>130</v>
      </c>
      <c r="AU94" s="224" t="s">
        <v>85</v>
      </c>
      <c r="AV94" s="13" t="s">
        <v>85</v>
      </c>
      <c r="AW94" s="13" t="s">
        <v>36</v>
      </c>
      <c r="AX94" s="13" t="s">
        <v>83</v>
      </c>
      <c r="AY94" s="224" t="s">
        <v>120</v>
      </c>
    </row>
    <row r="95" s="2" customFormat="1" ht="16.5" customHeight="1">
      <c r="A95" s="38"/>
      <c r="B95" s="39"/>
      <c r="C95" s="200" t="s">
        <v>85</v>
      </c>
      <c r="D95" s="200" t="s">
        <v>123</v>
      </c>
      <c r="E95" s="201" t="s">
        <v>132</v>
      </c>
      <c r="F95" s="202" t="s">
        <v>133</v>
      </c>
      <c r="G95" s="203" t="s">
        <v>134</v>
      </c>
      <c r="H95" s="204">
        <v>79.040000000000006</v>
      </c>
      <c r="I95" s="205"/>
      <c r="J95" s="206">
        <f>ROUND(I95*H95,2)</f>
        <v>0</v>
      </c>
      <c r="K95" s="202" t="s">
        <v>135</v>
      </c>
      <c r="L95" s="44"/>
      <c r="M95" s="207" t="s">
        <v>19</v>
      </c>
      <c r="N95" s="208" t="s">
        <v>46</v>
      </c>
      <c r="O95" s="84"/>
      <c r="P95" s="209">
        <f>O95*H95</f>
        <v>0</v>
      </c>
      <c r="Q95" s="209">
        <v>0.0030599999999999998</v>
      </c>
      <c r="R95" s="209">
        <f>Q95*H95</f>
        <v>0.24186240000000001</v>
      </c>
      <c r="S95" s="209">
        <v>0</v>
      </c>
      <c r="T95" s="210">
        <f>S95*H95</f>
        <v>0</v>
      </c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R95" s="211" t="s">
        <v>128</v>
      </c>
      <c r="AT95" s="211" t="s">
        <v>123</v>
      </c>
      <c r="AU95" s="211" t="s">
        <v>85</v>
      </c>
      <c r="AY95" s="17" t="s">
        <v>120</v>
      </c>
      <c r="BE95" s="212">
        <f>IF(N95="základní",J95,0)</f>
        <v>0</v>
      </c>
      <c r="BF95" s="212">
        <f>IF(N95="snížená",J95,0)</f>
        <v>0</v>
      </c>
      <c r="BG95" s="212">
        <f>IF(N95="zákl. přenesená",J95,0)</f>
        <v>0</v>
      </c>
      <c r="BH95" s="212">
        <f>IF(N95="sníž. přenesená",J95,0)</f>
        <v>0</v>
      </c>
      <c r="BI95" s="212">
        <f>IF(N95="nulová",J95,0)</f>
        <v>0</v>
      </c>
      <c r="BJ95" s="17" t="s">
        <v>83</v>
      </c>
      <c r="BK95" s="212">
        <f>ROUND(I95*H95,2)</f>
        <v>0</v>
      </c>
      <c r="BL95" s="17" t="s">
        <v>128</v>
      </c>
      <c r="BM95" s="211" t="s">
        <v>136</v>
      </c>
    </row>
    <row r="96" s="13" customFormat="1">
      <c r="A96" s="13"/>
      <c r="B96" s="213"/>
      <c r="C96" s="214"/>
      <c r="D96" s="215" t="s">
        <v>130</v>
      </c>
      <c r="E96" s="216" t="s">
        <v>19</v>
      </c>
      <c r="F96" s="217" t="s">
        <v>137</v>
      </c>
      <c r="G96" s="214"/>
      <c r="H96" s="218">
        <v>79.040000000000006</v>
      </c>
      <c r="I96" s="219"/>
      <c r="J96" s="214"/>
      <c r="K96" s="214"/>
      <c r="L96" s="220"/>
      <c r="M96" s="221"/>
      <c r="N96" s="222"/>
      <c r="O96" s="222"/>
      <c r="P96" s="222"/>
      <c r="Q96" s="222"/>
      <c r="R96" s="222"/>
      <c r="S96" s="222"/>
      <c r="T96" s="22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24" t="s">
        <v>130</v>
      </c>
      <c r="AU96" s="224" t="s">
        <v>85</v>
      </c>
      <c r="AV96" s="13" t="s">
        <v>85</v>
      </c>
      <c r="AW96" s="13" t="s">
        <v>36</v>
      </c>
      <c r="AX96" s="13" t="s">
        <v>83</v>
      </c>
      <c r="AY96" s="224" t="s">
        <v>120</v>
      </c>
    </row>
    <row r="97" s="12" customFormat="1" ht="22.8" customHeight="1">
      <c r="A97" s="12"/>
      <c r="B97" s="184"/>
      <c r="C97" s="185"/>
      <c r="D97" s="186" t="s">
        <v>74</v>
      </c>
      <c r="E97" s="198" t="s">
        <v>138</v>
      </c>
      <c r="F97" s="198" t="s">
        <v>139</v>
      </c>
      <c r="G97" s="185"/>
      <c r="H97" s="185"/>
      <c r="I97" s="188"/>
      <c r="J97" s="199">
        <f>BK97</f>
        <v>0</v>
      </c>
      <c r="K97" s="185"/>
      <c r="L97" s="190"/>
      <c r="M97" s="191"/>
      <c r="N97" s="192"/>
      <c r="O97" s="192"/>
      <c r="P97" s="193">
        <f>SUM(P98:P107)</f>
        <v>0</v>
      </c>
      <c r="Q97" s="192"/>
      <c r="R97" s="193">
        <f>SUM(R98:R107)</f>
        <v>0.99146467000000005</v>
      </c>
      <c r="S97" s="192"/>
      <c r="T97" s="194">
        <f>SUM(T98:T107)</f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195" t="s">
        <v>83</v>
      </c>
      <c r="AT97" s="196" t="s">
        <v>74</v>
      </c>
      <c r="AU97" s="196" t="s">
        <v>83</v>
      </c>
      <c r="AY97" s="195" t="s">
        <v>120</v>
      </c>
      <c r="BK97" s="197">
        <f>SUM(BK98:BK107)</f>
        <v>0</v>
      </c>
    </row>
    <row r="98" s="2" customFormat="1">
      <c r="A98" s="38"/>
      <c r="B98" s="39"/>
      <c r="C98" s="200" t="s">
        <v>121</v>
      </c>
      <c r="D98" s="200" t="s">
        <v>123</v>
      </c>
      <c r="E98" s="201" t="s">
        <v>140</v>
      </c>
      <c r="F98" s="202" t="s">
        <v>141</v>
      </c>
      <c r="G98" s="203" t="s">
        <v>126</v>
      </c>
      <c r="H98" s="204">
        <v>78.100999999999999</v>
      </c>
      <c r="I98" s="205"/>
      <c r="J98" s="206">
        <f>ROUND(I98*H98,2)</f>
        <v>0</v>
      </c>
      <c r="K98" s="202" t="s">
        <v>127</v>
      </c>
      <c r="L98" s="44"/>
      <c r="M98" s="207" t="s">
        <v>19</v>
      </c>
      <c r="N98" s="208" t="s">
        <v>46</v>
      </c>
      <c r="O98" s="84"/>
      <c r="P98" s="209">
        <f>O98*H98</f>
        <v>0</v>
      </c>
      <c r="Q98" s="209">
        <v>0.00025999999999999998</v>
      </c>
      <c r="R98" s="209">
        <f>Q98*H98</f>
        <v>0.02030626</v>
      </c>
      <c r="S98" s="209">
        <v>0</v>
      </c>
      <c r="T98" s="210">
        <f>S98*H98</f>
        <v>0</v>
      </c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R98" s="211" t="s">
        <v>128</v>
      </c>
      <c r="AT98" s="211" t="s">
        <v>123</v>
      </c>
      <c r="AU98" s="211" t="s">
        <v>85</v>
      </c>
      <c r="AY98" s="17" t="s">
        <v>120</v>
      </c>
      <c r="BE98" s="212">
        <f>IF(N98="základní",J98,0)</f>
        <v>0</v>
      </c>
      <c r="BF98" s="212">
        <f>IF(N98="snížená",J98,0)</f>
        <v>0</v>
      </c>
      <c r="BG98" s="212">
        <f>IF(N98="zákl. přenesená",J98,0)</f>
        <v>0</v>
      </c>
      <c r="BH98" s="212">
        <f>IF(N98="sníž. přenesená",J98,0)</f>
        <v>0</v>
      </c>
      <c r="BI98" s="212">
        <f>IF(N98="nulová",J98,0)</f>
        <v>0</v>
      </c>
      <c r="BJ98" s="17" t="s">
        <v>83</v>
      </c>
      <c r="BK98" s="212">
        <f>ROUND(I98*H98,2)</f>
        <v>0</v>
      </c>
      <c r="BL98" s="17" t="s">
        <v>128</v>
      </c>
      <c r="BM98" s="211" t="s">
        <v>142</v>
      </c>
    </row>
    <row r="99" s="13" customFormat="1">
      <c r="A99" s="13"/>
      <c r="B99" s="213"/>
      <c r="C99" s="214"/>
      <c r="D99" s="215" t="s">
        <v>130</v>
      </c>
      <c r="E99" s="216" t="s">
        <v>19</v>
      </c>
      <c r="F99" s="217" t="s">
        <v>143</v>
      </c>
      <c r="G99" s="214"/>
      <c r="H99" s="218">
        <v>78.100999999999999</v>
      </c>
      <c r="I99" s="219"/>
      <c r="J99" s="214"/>
      <c r="K99" s="214"/>
      <c r="L99" s="220"/>
      <c r="M99" s="221"/>
      <c r="N99" s="222"/>
      <c r="O99" s="222"/>
      <c r="P99" s="222"/>
      <c r="Q99" s="222"/>
      <c r="R99" s="222"/>
      <c r="S99" s="222"/>
      <c r="T99" s="22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24" t="s">
        <v>130</v>
      </c>
      <c r="AU99" s="224" t="s">
        <v>85</v>
      </c>
      <c r="AV99" s="13" t="s">
        <v>85</v>
      </c>
      <c r="AW99" s="13" t="s">
        <v>36</v>
      </c>
      <c r="AX99" s="13" t="s">
        <v>83</v>
      </c>
      <c r="AY99" s="224" t="s">
        <v>120</v>
      </c>
    </row>
    <row r="100" s="2" customFormat="1">
      <c r="A100" s="38"/>
      <c r="B100" s="39"/>
      <c r="C100" s="200" t="s">
        <v>128</v>
      </c>
      <c r="D100" s="200" t="s">
        <v>123</v>
      </c>
      <c r="E100" s="201" t="s">
        <v>144</v>
      </c>
      <c r="F100" s="202" t="s">
        <v>145</v>
      </c>
      <c r="G100" s="203" t="s">
        <v>126</v>
      </c>
      <c r="H100" s="204">
        <v>78.100999999999999</v>
      </c>
      <c r="I100" s="205"/>
      <c r="J100" s="206">
        <f>ROUND(I100*H100,2)</f>
        <v>0</v>
      </c>
      <c r="K100" s="202" t="s">
        <v>127</v>
      </c>
      <c r="L100" s="44"/>
      <c r="M100" s="207" t="s">
        <v>19</v>
      </c>
      <c r="N100" s="208" t="s">
        <v>46</v>
      </c>
      <c r="O100" s="84"/>
      <c r="P100" s="209">
        <f>O100*H100</f>
        <v>0</v>
      </c>
      <c r="Q100" s="209">
        <v>0.0044099999999999999</v>
      </c>
      <c r="R100" s="209">
        <f>Q100*H100</f>
        <v>0.34442540999999999</v>
      </c>
      <c r="S100" s="209">
        <v>0</v>
      </c>
      <c r="T100" s="210">
        <f>S100*H100</f>
        <v>0</v>
      </c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R100" s="211" t="s">
        <v>128</v>
      </c>
      <c r="AT100" s="211" t="s">
        <v>123</v>
      </c>
      <c r="AU100" s="211" t="s">
        <v>85</v>
      </c>
      <c r="AY100" s="17" t="s">
        <v>120</v>
      </c>
      <c r="BE100" s="212">
        <f>IF(N100="základní",J100,0)</f>
        <v>0</v>
      </c>
      <c r="BF100" s="212">
        <f>IF(N100="snížená",J100,0)</f>
        <v>0</v>
      </c>
      <c r="BG100" s="212">
        <f>IF(N100="zákl. přenesená",J100,0)</f>
        <v>0</v>
      </c>
      <c r="BH100" s="212">
        <f>IF(N100="sníž. přenesená",J100,0)</f>
        <v>0</v>
      </c>
      <c r="BI100" s="212">
        <f>IF(N100="nulová",J100,0)</f>
        <v>0</v>
      </c>
      <c r="BJ100" s="17" t="s">
        <v>83</v>
      </c>
      <c r="BK100" s="212">
        <f>ROUND(I100*H100,2)</f>
        <v>0</v>
      </c>
      <c r="BL100" s="17" t="s">
        <v>128</v>
      </c>
      <c r="BM100" s="211" t="s">
        <v>146</v>
      </c>
    </row>
    <row r="101" s="2" customFormat="1" ht="16.5" customHeight="1">
      <c r="A101" s="38"/>
      <c r="B101" s="39"/>
      <c r="C101" s="200" t="s">
        <v>147</v>
      </c>
      <c r="D101" s="200" t="s">
        <v>123</v>
      </c>
      <c r="E101" s="201" t="s">
        <v>148</v>
      </c>
      <c r="F101" s="202" t="s">
        <v>149</v>
      </c>
      <c r="G101" s="203" t="s">
        <v>126</v>
      </c>
      <c r="H101" s="204">
        <v>78.100999999999999</v>
      </c>
      <c r="I101" s="205"/>
      <c r="J101" s="206">
        <f>ROUND(I101*H101,2)</f>
        <v>0</v>
      </c>
      <c r="K101" s="202" t="s">
        <v>127</v>
      </c>
      <c r="L101" s="44"/>
      <c r="M101" s="207" t="s">
        <v>19</v>
      </c>
      <c r="N101" s="208" t="s">
        <v>46</v>
      </c>
      <c r="O101" s="84"/>
      <c r="P101" s="209">
        <f>O101*H101</f>
        <v>0</v>
      </c>
      <c r="Q101" s="209">
        <v>0.0030000000000000001</v>
      </c>
      <c r="R101" s="209">
        <f>Q101*H101</f>
        <v>0.23430300000000001</v>
      </c>
      <c r="S101" s="209">
        <v>0</v>
      </c>
      <c r="T101" s="210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211" t="s">
        <v>128</v>
      </c>
      <c r="AT101" s="211" t="s">
        <v>123</v>
      </c>
      <c r="AU101" s="211" t="s">
        <v>85</v>
      </c>
      <c r="AY101" s="17" t="s">
        <v>120</v>
      </c>
      <c r="BE101" s="212">
        <f>IF(N101="základní",J101,0)</f>
        <v>0</v>
      </c>
      <c r="BF101" s="212">
        <f>IF(N101="snížená",J101,0)</f>
        <v>0</v>
      </c>
      <c r="BG101" s="212">
        <f>IF(N101="zákl. přenesená",J101,0)</f>
        <v>0</v>
      </c>
      <c r="BH101" s="212">
        <f>IF(N101="sníž. přenesená",J101,0)</f>
        <v>0</v>
      </c>
      <c r="BI101" s="212">
        <f>IF(N101="nulová",J101,0)</f>
        <v>0</v>
      </c>
      <c r="BJ101" s="17" t="s">
        <v>83</v>
      </c>
      <c r="BK101" s="212">
        <f>ROUND(I101*H101,2)</f>
        <v>0</v>
      </c>
      <c r="BL101" s="17" t="s">
        <v>128</v>
      </c>
      <c r="BM101" s="211" t="s">
        <v>150</v>
      </c>
    </row>
    <row r="102" s="2" customFormat="1" ht="21.75" customHeight="1">
      <c r="A102" s="38"/>
      <c r="B102" s="39"/>
      <c r="C102" s="200" t="s">
        <v>151</v>
      </c>
      <c r="D102" s="200" t="s">
        <v>123</v>
      </c>
      <c r="E102" s="201" t="s">
        <v>152</v>
      </c>
      <c r="F102" s="202" t="s">
        <v>153</v>
      </c>
      <c r="G102" s="203" t="s">
        <v>126</v>
      </c>
      <c r="H102" s="204">
        <v>72.599999999999994</v>
      </c>
      <c r="I102" s="205"/>
      <c r="J102" s="206">
        <f>ROUND(I102*H102,2)</f>
        <v>0</v>
      </c>
      <c r="K102" s="202" t="s">
        <v>127</v>
      </c>
      <c r="L102" s="44"/>
      <c r="M102" s="207" t="s">
        <v>19</v>
      </c>
      <c r="N102" s="208" t="s">
        <v>46</v>
      </c>
      <c r="O102" s="84"/>
      <c r="P102" s="209">
        <f>O102*H102</f>
        <v>0</v>
      </c>
      <c r="Q102" s="209">
        <v>0</v>
      </c>
      <c r="R102" s="209">
        <f>Q102*H102</f>
        <v>0</v>
      </c>
      <c r="S102" s="209">
        <v>0</v>
      </c>
      <c r="T102" s="210">
        <f>S102*H102</f>
        <v>0</v>
      </c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R102" s="211" t="s">
        <v>128</v>
      </c>
      <c r="AT102" s="211" t="s">
        <v>123</v>
      </c>
      <c r="AU102" s="211" t="s">
        <v>85</v>
      </c>
      <c r="AY102" s="17" t="s">
        <v>120</v>
      </c>
      <c r="BE102" s="212">
        <f>IF(N102="základní",J102,0)</f>
        <v>0</v>
      </c>
      <c r="BF102" s="212">
        <f>IF(N102="snížená",J102,0)</f>
        <v>0</v>
      </c>
      <c r="BG102" s="212">
        <f>IF(N102="zákl. přenesená",J102,0)</f>
        <v>0</v>
      </c>
      <c r="BH102" s="212">
        <f>IF(N102="sníž. přenesená",J102,0)</f>
        <v>0</v>
      </c>
      <c r="BI102" s="212">
        <f>IF(N102="nulová",J102,0)</f>
        <v>0</v>
      </c>
      <c r="BJ102" s="17" t="s">
        <v>83</v>
      </c>
      <c r="BK102" s="212">
        <f>ROUND(I102*H102,2)</f>
        <v>0</v>
      </c>
      <c r="BL102" s="17" t="s">
        <v>128</v>
      </c>
      <c r="BM102" s="211" t="s">
        <v>154</v>
      </c>
    </row>
    <row r="103" s="13" customFormat="1">
      <c r="A103" s="13"/>
      <c r="B103" s="213"/>
      <c r="C103" s="214"/>
      <c r="D103" s="215" t="s">
        <v>130</v>
      </c>
      <c r="E103" s="216" t="s">
        <v>19</v>
      </c>
      <c r="F103" s="217" t="s">
        <v>155</v>
      </c>
      <c r="G103" s="214"/>
      <c r="H103" s="218">
        <v>72.599999999999994</v>
      </c>
      <c r="I103" s="219"/>
      <c r="J103" s="214"/>
      <c r="K103" s="214"/>
      <c r="L103" s="220"/>
      <c r="M103" s="221"/>
      <c r="N103" s="222"/>
      <c r="O103" s="222"/>
      <c r="P103" s="222"/>
      <c r="Q103" s="222"/>
      <c r="R103" s="222"/>
      <c r="S103" s="222"/>
      <c r="T103" s="22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24" t="s">
        <v>130</v>
      </c>
      <c r="AU103" s="224" t="s">
        <v>85</v>
      </c>
      <c r="AV103" s="13" t="s">
        <v>85</v>
      </c>
      <c r="AW103" s="13" t="s">
        <v>36</v>
      </c>
      <c r="AX103" s="13" t="s">
        <v>83</v>
      </c>
      <c r="AY103" s="224" t="s">
        <v>120</v>
      </c>
    </row>
    <row r="104" s="2" customFormat="1" ht="16.5" customHeight="1">
      <c r="A104" s="38"/>
      <c r="B104" s="39"/>
      <c r="C104" s="225" t="s">
        <v>156</v>
      </c>
      <c r="D104" s="225" t="s">
        <v>157</v>
      </c>
      <c r="E104" s="226" t="s">
        <v>158</v>
      </c>
      <c r="F104" s="227" t="s">
        <v>159</v>
      </c>
      <c r="G104" s="228" t="s">
        <v>160</v>
      </c>
      <c r="H104" s="229">
        <v>76.230000000000004</v>
      </c>
      <c r="I104" s="230"/>
      <c r="J104" s="231">
        <f>ROUND(I104*H104,2)</f>
        <v>0</v>
      </c>
      <c r="K104" s="227" t="s">
        <v>127</v>
      </c>
      <c r="L104" s="232"/>
      <c r="M104" s="233" t="s">
        <v>19</v>
      </c>
      <c r="N104" s="234" t="s">
        <v>46</v>
      </c>
      <c r="O104" s="84"/>
      <c r="P104" s="209">
        <f>O104*H104</f>
        <v>0</v>
      </c>
      <c r="Q104" s="209">
        <v>0.001</v>
      </c>
      <c r="R104" s="209">
        <f>Q104*H104</f>
        <v>0.076230000000000006</v>
      </c>
      <c r="S104" s="209">
        <v>0</v>
      </c>
      <c r="T104" s="210">
        <f>S104*H104</f>
        <v>0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211" t="s">
        <v>161</v>
      </c>
      <c r="AT104" s="211" t="s">
        <v>157</v>
      </c>
      <c r="AU104" s="211" t="s">
        <v>85</v>
      </c>
      <c r="AY104" s="17" t="s">
        <v>120</v>
      </c>
      <c r="BE104" s="212">
        <f>IF(N104="základní",J104,0)</f>
        <v>0</v>
      </c>
      <c r="BF104" s="212">
        <f>IF(N104="snížená",J104,0)</f>
        <v>0</v>
      </c>
      <c r="BG104" s="212">
        <f>IF(N104="zákl. přenesená",J104,0)</f>
        <v>0</v>
      </c>
      <c r="BH104" s="212">
        <f>IF(N104="sníž. přenesená",J104,0)</f>
        <v>0</v>
      </c>
      <c r="BI104" s="212">
        <f>IF(N104="nulová",J104,0)</f>
        <v>0</v>
      </c>
      <c r="BJ104" s="17" t="s">
        <v>83</v>
      </c>
      <c r="BK104" s="212">
        <f>ROUND(I104*H104,2)</f>
        <v>0</v>
      </c>
      <c r="BL104" s="17" t="s">
        <v>162</v>
      </c>
      <c r="BM104" s="211" t="s">
        <v>163</v>
      </c>
    </row>
    <row r="105" s="13" customFormat="1">
      <c r="A105" s="13"/>
      <c r="B105" s="213"/>
      <c r="C105" s="214"/>
      <c r="D105" s="215" t="s">
        <v>130</v>
      </c>
      <c r="E105" s="214"/>
      <c r="F105" s="217" t="s">
        <v>164</v>
      </c>
      <c r="G105" s="214"/>
      <c r="H105" s="218">
        <v>76.230000000000004</v>
      </c>
      <c r="I105" s="219"/>
      <c r="J105" s="214"/>
      <c r="K105" s="214"/>
      <c r="L105" s="220"/>
      <c r="M105" s="221"/>
      <c r="N105" s="222"/>
      <c r="O105" s="222"/>
      <c r="P105" s="222"/>
      <c r="Q105" s="222"/>
      <c r="R105" s="222"/>
      <c r="S105" s="222"/>
      <c r="T105" s="22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24" t="s">
        <v>130</v>
      </c>
      <c r="AU105" s="224" t="s">
        <v>85</v>
      </c>
      <c r="AV105" s="13" t="s">
        <v>85</v>
      </c>
      <c r="AW105" s="13" t="s">
        <v>4</v>
      </c>
      <c r="AX105" s="13" t="s">
        <v>83</v>
      </c>
      <c r="AY105" s="224" t="s">
        <v>120</v>
      </c>
    </row>
    <row r="106" s="2" customFormat="1" ht="16.5" customHeight="1">
      <c r="A106" s="38"/>
      <c r="B106" s="39"/>
      <c r="C106" s="200" t="s">
        <v>165</v>
      </c>
      <c r="D106" s="200" t="s">
        <v>123</v>
      </c>
      <c r="E106" s="201" t="s">
        <v>166</v>
      </c>
      <c r="F106" s="202" t="s">
        <v>167</v>
      </c>
      <c r="G106" s="203" t="s">
        <v>134</v>
      </c>
      <c r="H106" s="204">
        <v>210.80000000000001</v>
      </c>
      <c r="I106" s="205"/>
      <c r="J106" s="206">
        <f>ROUND(I106*H106,2)</f>
        <v>0</v>
      </c>
      <c r="K106" s="202" t="s">
        <v>127</v>
      </c>
      <c r="L106" s="44"/>
      <c r="M106" s="207" t="s">
        <v>19</v>
      </c>
      <c r="N106" s="208" t="s">
        <v>46</v>
      </c>
      <c r="O106" s="84"/>
      <c r="P106" s="209">
        <f>O106*H106</f>
        <v>0</v>
      </c>
      <c r="Q106" s="209">
        <v>0.0015</v>
      </c>
      <c r="R106" s="209">
        <f>Q106*H106</f>
        <v>0.31620000000000004</v>
      </c>
      <c r="S106" s="209">
        <v>0</v>
      </c>
      <c r="T106" s="210">
        <f>S106*H106</f>
        <v>0</v>
      </c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R106" s="211" t="s">
        <v>128</v>
      </c>
      <c r="AT106" s="211" t="s">
        <v>123</v>
      </c>
      <c r="AU106" s="211" t="s">
        <v>85</v>
      </c>
      <c r="AY106" s="17" t="s">
        <v>120</v>
      </c>
      <c r="BE106" s="212">
        <f>IF(N106="základní",J106,0)</f>
        <v>0</v>
      </c>
      <c r="BF106" s="212">
        <f>IF(N106="snížená",J106,0)</f>
        <v>0</v>
      </c>
      <c r="BG106" s="212">
        <f>IF(N106="zákl. přenesená",J106,0)</f>
        <v>0</v>
      </c>
      <c r="BH106" s="212">
        <f>IF(N106="sníž. přenesená",J106,0)</f>
        <v>0</v>
      </c>
      <c r="BI106" s="212">
        <f>IF(N106="nulová",J106,0)</f>
        <v>0</v>
      </c>
      <c r="BJ106" s="17" t="s">
        <v>83</v>
      </c>
      <c r="BK106" s="212">
        <f>ROUND(I106*H106,2)</f>
        <v>0</v>
      </c>
      <c r="BL106" s="17" t="s">
        <v>128</v>
      </c>
      <c r="BM106" s="211" t="s">
        <v>168</v>
      </c>
    </row>
    <row r="107" s="13" customFormat="1">
      <c r="A107" s="13"/>
      <c r="B107" s="213"/>
      <c r="C107" s="214"/>
      <c r="D107" s="215" t="s">
        <v>130</v>
      </c>
      <c r="E107" s="216" t="s">
        <v>19</v>
      </c>
      <c r="F107" s="217" t="s">
        <v>169</v>
      </c>
      <c r="G107" s="214"/>
      <c r="H107" s="218">
        <v>210.80000000000001</v>
      </c>
      <c r="I107" s="219"/>
      <c r="J107" s="214"/>
      <c r="K107" s="214"/>
      <c r="L107" s="220"/>
      <c r="M107" s="221"/>
      <c r="N107" s="222"/>
      <c r="O107" s="222"/>
      <c r="P107" s="222"/>
      <c r="Q107" s="222"/>
      <c r="R107" s="222"/>
      <c r="S107" s="222"/>
      <c r="T107" s="22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24" t="s">
        <v>130</v>
      </c>
      <c r="AU107" s="224" t="s">
        <v>85</v>
      </c>
      <c r="AV107" s="13" t="s">
        <v>85</v>
      </c>
      <c r="AW107" s="13" t="s">
        <v>36</v>
      </c>
      <c r="AX107" s="13" t="s">
        <v>83</v>
      </c>
      <c r="AY107" s="224" t="s">
        <v>120</v>
      </c>
    </row>
    <row r="108" s="12" customFormat="1" ht="22.8" customHeight="1">
      <c r="A108" s="12"/>
      <c r="B108" s="184"/>
      <c r="C108" s="185"/>
      <c r="D108" s="186" t="s">
        <v>74</v>
      </c>
      <c r="E108" s="198" t="s">
        <v>170</v>
      </c>
      <c r="F108" s="198" t="s">
        <v>171</v>
      </c>
      <c r="G108" s="185"/>
      <c r="H108" s="185"/>
      <c r="I108" s="188"/>
      <c r="J108" s="199">
        <f>BK108</f>
        <v>0</v>
      </c>
      <c r="K108" s="185"/>
      <c r="L108" s="190"/>
      <c r="M108" s="191"/>
      <c r="N108" s="192"/>
      <c r="O108" s="192"/>
      <c r="P108" s="193">
        <f>SUM(P109:P113)</f>
        <v>0</v>
      </c>
      <c r="Q108" s="192"/>
      <c r="R108" s="193">
        <f>SUM(R109:R113)</f>
        <v>0.55373609000000001</v>
      </c>
      <c r="S108" s="192"/>
      <c r="T108" s="194">
        <f>SUM(T109:T113)</f>
        <v>0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195" t="s">
        <v>83</v>
      </c>
      <c r="AT108" s="196" t="s">
        <v>74</v>
      </c>
      <c r="AU108" s="196" t="s">
        <v>83</v>
      </c>
      <c r="AY108" s="195" t="s">
        <v>120</v>
      </c>
      <c r="BK108" s="197">
        <f>SUM(BK109:BK113)</f>
        <v>0</v>
      </c>
    </row>
    <row r="109" s="2" customFormat="1">
      <c r="A109" s="38"/>
      <c r="B109" s="39"/>
      <c r="C109" s="200" t="s">
        <v>172</v>
      </c>
      <c r="D109" s="200" t="s">
        <v>123</v>
      </c>
      <c r="E109" s="201" t="s">
        <v>173</v>
      </c>
      <c r="F109" s="202" t="s">
        <v>174</v>
      </c>
      <c r="G109" s="203" t="s">
        <v>126</v>
      </c>
      <c r="H109" s="204">
        <v>78.100999999999999</v>
      </c>
      <c r="I109" s="205"/>
      <c r="J109" s="206">
        <f>ROUND(I109*H109,2)</f>
        <v>0</v>
      </c>
      <c r="K109" s="202" t="s">
        <v>127</v>
      </c>
      <c r="L109" s="44"/>
      <c r="M109" s="207" t="s">
        <v>19</v>
      </c>
      <c r="N109" s="208" t="s">
        <v>46</v>
      </c>
      <c r="O109" s="84"/>
      <c r="P109" s="209">
        <f>O109*H109</f>
        <v>0</v>
      </c>
      <c r="Q109" s="209">
        <v>0.0044099999999999999</v>
      </c>
      <c r="R109" s="209">
        <f>Q109*H109</f>
        <v>0.34442540999999999</v>
      </c>
      <c r="S109" s="209">
        <v>0</v>
      </c>
      <c r="T109" s="210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211" t="s">
        <v>128</v>
      </c>
      <c r="AT109" s="211" t="s">
        <v>123</v>
      </c>
      <c r="AU109" s="211" t="s">
        <v>85</v>
      </c>
      <c r="AY109" s="17" t="s">
        <v>120</v>
      </c>
      <c r="BE109" s="212">
        <f>IF(N109="základní",J109,0)</f>
        <v>0</v>
      </c>
      <c r="BF109" s="212">
        <f>IF(N109="snížená",J109,0)</f>
        <v>0</v>
      </c>
      <c r="BG109" s="212">
        <f>IF(N109="zákl. přenesená",J109,0)</f>
        <v>0</v>
      </c>
      <c r="BH109" s="212">
        <f>IF(N109="sníž. přenesená",J109,0)</f>
        <v>0</v>
      </c>
      <c r="BI109" s="212">
        <f>IF(N109="nulová",J109,0)</f>
        <v>0</v>
      </c>
      <c r="BJ109" s="17" t="s">
        <v>83</v>
      </c>
      <c r="BK109" s="212">
        <f>ROUND(I109*H109,2)</f>
        <v>0</v>
      </c>
      <c r="BL109" s="17" t="s">
        <v>128</v>
      </c>
      <c r="BM109" s="211" t="s">
        <v>175</v>
      </c>
    </row>
    <row r="110" s="13" customFormat="1">
      <c r="A110" s="13"/>
      <c r="B110" s="213"/>
      <c r="C110" s="214"/>
      <c r="D110" s="215" t="s">
        <v>130</v>
      </c>
      <c r="E110" s="216" t="s">
        <v>19</v>
      </c>
      <c r="F110" s="217" t="s">
        <v>143</v>
      </c>
      <c r="G110" s="214"/>
      <c r="H110" s="218">
        <v>78.100999999999999</v>
      </c>
      <c r="I110" s="219"/>
      <c r="J110" s="214"/>
      <c r="K110" s="214"/>
      <c r="L110" s="220"/>
      <c r="M110" s="221"/>
      <c r="N110" s="222"/>
      <c r="O110" s="222"/>
      <c r="P110" s="222"/>
      <c r="Q110" s="222"/>
      <c r="R110" s="222"/>
      <c r="S110" s="222"/>
      <c r="T110" s="22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24" t="s">
        <v>130</v>
      </c>
      <c r="AU110" s="224" t="s">
        <v>85</v>
      </c>
      <c r="AV110" s="13" t="s">
        <v>85</v>
      </c>
      <c r="AW110" s="13" t="s">
        <v>36</v>
      </c>
      <c r="AX110" s="13" t="s">
        <v>83</v>
      </c>
      <c r="AY110" s="224" t="s">
        <v>120</v>
      </c>
    </row>
    <row r="111" s="2" customFormat="1">
      <c r="A111" s="38"/>
      <c r="B111" s="39"/>
      <c r="C111" s="200" t="s">
        <v>176</v>
      </c>
      <c r="D111" s="200" t="s">
        <v>123</v>
      </c>
      <c r="E111" s="201" t="s">
        <v>177</v>
      </c>
      <c r="F111" s="202" t="s">
        <v>178</v>
      </c>
      <c r="G111" s="203" t="s">
        <v>126</v>
      </c>
      <c r="H111" s="204">
        <v>78.100999999999999</v>
      </c>
      <c r="I111" s="205"/>
      <c r="J111" s="206">
        <f>ROUND(I111*H111,2)</f>
        <v>0</v>
      </c>
      <c r="K111" s="202" t="s">
        <v>127</v>
      </c>
      <c r="L111" s="44"/>
      <c r="M111" s="207" t="s">
        <v>19</v>
      </c>
      <c r="N111" s="208" t="s">
        <v>46</v>
      </c>
      <c r="O111" s="84"/>
      <c r="P111" s="209">
        <f>O111*H111</f>
        <v>0</v>
      </c>
      <c r="Q111" s="209">
        <v>0.0026800000000000001</v>
      </c>
      <c r="R111" s="209">
        <f>Q111*H111</f>
        <v>0.20931068</v>
      </c>
      <c r="S111" s="209">
        <v>0</v>
      </c>
      <c r="T111" s="210">
        <f>S111*H111</f>
        <v>0</v>
      </c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R111" s="211" t="s">
        <v>128</v>
      </c>
      <c r="AT111" s="211" t="s">
        <v>123</v>
      </c>
      <c r="AU111" s="211" t="s">
        <v>85</v>
      </c>
      <c r="AY111" s="17" t="s">
        <v>120</v>
      </c>
      <c r="BE111" s="212">
        <f>IF(N111="základní",J111,0)</f>
        <v>0</v>
      </c>
      <c r="BF111" s="212">
        <f>IF(N111="snížená",J111,0)</f>
        <v>0</v>
      </c>
      <c r="BG111" s="212">
        <f>IF(N111="zákl. přenesená",J111,0)</f>
        <v>0</v>
      </c>
      <c r="BH111" s="212">
        <f>IF(N111="sníž. přenesená",J111,0)</f>
        <v>0</v>
      </c>
      <c r="BI111" s="212">
        <f>IF(N111="nulová",J111,0)</f>
        <v>0</v>
      </c>
      <c r="BJ111" s="17" t="s">
        <v>83</v>
      </c>
      <c r="BK111" s="212">
        <f>ROUND(I111*H111,2)</f>
        <v>0</v>
      </c>
      <c r="BL111" s="17" t="s">
        <v>128</v>
      </c>
      <c r="BM111" s="211" t="s">
        <v>179</v>
      </c>
    </row>
    <row r="112" s="2" customFormat="1" ht="21.75" customHeight="1">
      <c r="A112" s="38"/>
      <c r="B112" s="39"/>
      <c r="C112" s="200" t="s">
        <v>180</v>
      </c>
      <c r="D112" s="200" t="s">
        <v>123</v>
      </c>
      <c r="E112" s="201" t="s">
        <v>181</v>
      </c>
      <c r="F112" s="202" t="s">
        <v>182</v>
      </c>
      <c r="G112" s="203" t="s">
        <v>134</v>
      </c>
      <c r="H112" s="204">
        <v>31.620000000000001</v>
      </c>
      <c r="I112" s="205"/>
      <c r="J112" s="206">
        <f>ROUND(I112*H112,2)</f>
        <v>0</v>
      </c>
      <c r="K112" s="202" t="s">
        <v>127</v>
      </c>
      <c r="L112" s="44"/>
      <c r="M112" s="207" t="s">
        <v>19</v>
      </c>
      <c r="N112" s="208" t="s">
        <v>46</v>
      </c>
      <c r="O112" s="84"/>
      <c r="P112" s="209">
        <f>O112*H112</f>
        <v>0</v>
      </c>
      <c r="Q112" s="209">
        <v>0</v>
      </c>
      <c r="R112" s="209">
        <f>Q112*H112</f>
        <v>0</v>
      </c>
      <c r="S112" s="209">
        <v>0</v>
      </c>
      <c r="T112" s="210">
        <f>S112*H112</f>
        <v>0</v>
      </c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R112" s="211" t="s">
        <v>128</v>
      </c>
      <c r="AT112" s="211" t="s">
        <v>123</v>
      </c>
      <c r="AU112" s="211" t="s">
        <v>85</v>
      </c>
      <c r="AY112" s="17" t="s">
        <v>120</v>
      </c>
      <c r="BE112" s="212">
        <f>IF(N112="základní",J112,0)</f>
        <v>0</v>
      </c>
      <c r="BF112" s="212">
        <f>IF(N112="snížená",J112,0)</f>
        <v>0</v>
      </c>
      <c r="BG112" s="212">
        <f>IF(N112="zákl. přenesená",J112,0)</f>
        <v>0</v>
      </c>
      <c r="BH112" s="212">
        <f>IF(N112="sníž. přenesená",J112,0)</f>
        <v>0</v>
      </c>
      <c r="BI112" s="212">
        <f>IF(N112="nulová",J112,0)</f>
        <v>0</v>
      </c>
      <c r="BJ112" s="17" t="s">
        <v>83</v>
      </c>
      <c r="BK112" s="212">
        <f>ROUND(I112*H112,2)</f>
        <v>0</v>
      </c>
      <c r="BL112" s="17" t="s">
        <v>128</v>
      </c>
      <c r="BM112" s="211" t="s">
        <v>183</v>
      </c>
    </row>
    <row r="113" s="13" customFormat="1">
      <c r="A113" s="13"/>
      <c r="B113" s="213"/>
      <c r="C113" s="214"/>
      <c r="D113" s="215" t="s">
        <v>130</v>
      </c>
      <c r="E113" s="216" t="s">
        <v>19</v>
      </c>
      <c r="F113" s="217" t="s">
        <v>184</v>
      </c>
      <c r="G113" s="214"/>
      <c r="H113" s="218">
        <v>31.620000000000001</v>
      </c>
      <c r="I113" s="219"/>
      <c r="J113" s="214"/>
      <c r="K113" s="214"/>
      <c r="L113" s="220"/>
      <c r="M113" s="221"/>
      <c r="N113" s="222"/>
      <c r="O113" s="222"/>
      <c r="P113" s="222"/>
      <c r="Q113" s="222"/>
      <c r="R113" s="222"/>
      <c r="S113" s="222"/>
      <c r="T113" s="22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24" t="s">
        <v>130</v>
      </c>
      <c r="AU113" s="224" t="s">
        <v>85</v>
      </c>
      <c r="AV113" s="13" t="s">
        <v>85</v>
      </c>
      <c r="AW113" s="13" t="s">
        <v>36</v>
      </c>
      <c r="AX113" s="13" t="s">
        <v>83</v>
      </c>
      <c r="AY113" s="224" t="s">
        <v>120</v>
      </c>
    </row>
    <row r="114" s="12" customFormat="1" ht="22.8" customHeight="1">
      <c r="A114" s="12"/>
      <c r="B114" s="184"/>
      <c r="C114" s="185"/>
      <c r="D114" s="186" t="s">
        <v>74</v>
      </c>
      <c r="E114" s="198" t="s">
        <v>185</v>
      </c>
      <c r="F114" s="198" t="s">
        <v>186</v>
      </c>
      <c r="G114" s="185"/>
      <c r="H114" s="185"/>
      <c r="I114" s="188"/>
      <c r="J114" s="199">
        <f>BK114</f>
        <v>0</v>
      </c>
      <c r="K114" s="185"/>
      <c r="L114" s="190"/>
      <c r="M114" s="191"/>
      <c r="N114" s="192"/>
      <c r="O114" s="192"/>
      <c r="P114" s="193">
        <f>SUM(P115:P121)</f>
        <v>0</v>
      </c>
      <c r="Q114" s="192"/>
      <c r="R114" s="193">
        <f>SUM(R115:R121)</f>
        <v>0.009944999999999999</v>
      </c>
      <c r="S114" s="192"/>
      <c r="T114" s="194">
        <f>SUM(T115:T121)</f>
        <v>0</v>
      </c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R114" s="195" t="s">
        <v>83</v>
      </c>
      <c r="AT114" s="196" t="s">
        <v>74</v>
      </c>
      <c r="AU114" s="196" t="s">
        <v>83</v>
      </c>
      <c r="AY114" s="195" t="s">
        <v>120</v>
      </c>
      <c r="BK114" s="197">
        <f>SUM(BK115:BK121)</f>
        <v>0</v>
      </c>
    </row>
    <row r="115" s="2" customFormat="1">
      <c r="A115" s="38"/>
      <c r="B115" s="39"/>
      <c r="C115" s="200" t="s">
        <v>187</v>
      </c>
      <c r="D115" s="200" t="s">
        <v>123</v>
      </c>
      <c r="E115" s="201" t="s">
        <v>188</v>
      </c>
      <c r="F115" s="202" t="s">
        <v>189</v>
      </c>
      <c r="G115" s="203" t="s">
        <v>126</v>
      </c>
      <c r="H115" s="204">
        <v>338.80000000000001</v>
      </c>
      <c r="I115" s="205"/>
      <c r="J115" s="206">
        <f>ROUND(I115*H115,2)</f>
        <v>0</v>
      </c>
      <c r="K115" s="202" t="s">
        <v>127</v>
      </c>
      <c r="L115" s="44"/>
      <c r="M115" s="207" t="s">
        <v>19</v>
      </c>
      <c r="N115" s="208" t="s">
        <v>46</v>
      </c>
      <c r="O115" s="84"/>
      <c r="P115" s="209">
        <f>O115*H115</f>
        <v>0</v>
      </c>
      <c r="Q115" s="209">
        <v>0</v>
      </c>
      <c r="R115" s="209">
        <f>Q115*H115</f>
        <v>0</v>
      </c>
      <c r="S115" s="209">
        <v>0</v>
      </c>
      <c r="T115" s="210">
        <f>S115*H115</f>
        <v>0</v>
      </c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R115" s="211" t="s">
        <v>128</v>
      </c>
      <c r="AT115" s="211" t="s">
        <v>123</v>
      </c>
      <c r="AU115" s="211" t="s">
        <v>85</v>
      </c>
      <c r="AY115" s="17" t="s">
        <v>120</v>
      </c>
      <c r="BE115" s="212">
        <f>IF(N115="základní",J115,0)</f>
        <v>0</v>
      </c>
      <c r="BF115" s="212">
        <f>IF(N115="snížená",J115,0)</f>
        <v>0</v>
      </c>
      <c r="BG115" s="212">
        <f>IF(N115="zákl. přenesená",J115,0)</f>
        <v>0</v>
      </c>
      <c r="BH115" s="212">
        <f>IF(N115="sníž. přenesená",J115,0)</f>
        <v>0</v>
      </c>
      <c r="BI115" s="212">
        <f>IF(N115="nulová",J115,0)</f>
        <v>0</v>
      </c>
      <c r="BJ115" s="17" t="s">
        <v>83</v>
      </c>
      <c r="BK115" s="212">
        <f>ROUND(I115*H115,2)</f>
        <v>0</v>
      </c>
      <c r="BL115" s="17" t="s">
        <v>128</v>
      </c>
      <c r="BM115" s="211" t="s">
        <v>190</v>
      </c>
    </row>
    <row r="116" s="13" customFormat="1">
      <c r="A116" s="13"/>
      <c r="B116" s="213"/>
      <c r="C116" s="214"/>
      <c r="D116" s="215" t="s">
        <v>130</v>
      </c>
      <c r="E116" s="216" t="s">
        <v>19</v>
      </c>
      <c r="F116" s="217" t="s">
        <v>191</v>
      </c>
      <c r="G116" s="214"/>
      <c r="H116" s="218">
        <v>338.80000000000001</v>
      </c>
      <c r="I116" s="219"/>
      <c r="J116" s="214"/>
      <c r="K116" s="214"/>
      <c r="L116" s="220"/>
      <c r="M116" s="221"/>
      <c r="N116" s="222"/>
      <c r="O116" s="222"/>
      <c r="P116" s="222"/>
      <c r="Q116" s="222"/>
      <c r="R116" s="222"/>
      <c r="S116" s="222"/>
      <c r="T116" s="22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24" t="s">
        <v>130</v>
      </c>
      <c r="AU116" s="224" t="s">
        <v>85</v>
      </c>
      <c r="AV116" s="13" t="s">
        <v>85</v>
      </c>
      <c r="AW116" s="13" t="s">
        <v>36</v>
      </c>
      <c r="AX116" s="13" t="s">
        <v>83</v>
      </c>
      <c r="AY116" s="224" t="s">
        <v>120</v>
      </c>
    </row>
    <row r="117" s="2" customFormat="1">
      <c r="A117" s="38"/>
      <c r="B117" s="39"/>
      <c r="C117" s="200" t="s">
        <v>192</v>
      </c>
      <c r="D117" s="200" t="s">
        <v>123</v>
      </c>
      <c r="E117" s="201" t="s">
        <v>193</v>
      </c>
      <c r="F117" s="202" t="s">
        <v>194</v>
      </c>
      <c r="G117" s="203" t="s">
        <v>126</v>
      </c>
      <c r="H117" s="204">
        <v>10164</v>
      </c>
      <c r="I117" s="205"/>
      <c r="J117" s="206">
        <f>ROUND(I117*H117,2)</f>
        <v>0</v>
      </c>
      <c r="K117" s="202" t="s">
        <v>127</v>
      </c>
      <c r="L117" s="44"/>
      <c r="M117" s="207" t="s">
        <v>19</v>
      </c>
      <c r="N117" s="208" t="s">
        <v>46</v>
      </c>
      <c r="O117" s="84"/>
      <c r="P117" s="209">
        <f>O117*H117</f>
        <v>0</v>
      </c>
      <c r="Q117" s="209">
        <v>0</v>
      </c>
      <c r="R117" s="209">
        <f>Q117*H117</f>
        <v>0</v>
      </c>
      <c r="S117" s="209">
        <v>0</v>
      </c>
      <c r="T117" s="210">
        <f>S117*H117</f>
        <v>0</v>
      </c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R117" s="211" t="s">
        <v>128</v>
      </c>
      <c r="AT117" s="211" t="s">
        <v>123</v>
      </c>
      <c r="AU117" s="211" t="s">
        <v>85</v>
      </c>
      <c r="AY117" s="17" t="s">
        <v>120</v>
      </c>
      <c r="BE117" s="212">
        <f>IF(N117="základní",J117,0)</f>
        <v>0</v>
      </c>
      <c r="BF117" s="212">
        <f>IF(N117="snížená",J117,0)</f>
        <v>0</v>
      </c>
      <c r="BG117" s="212">
        <f>IF(N117="zákl. přenesená",J117,0)</f>
        <v>0</v>
      </c>
      <c r="BH117" s="212">
        <f>IF(N117="sníž. přenesená",J117,0)</f>
        <v>0</v>
      </c>
      <c r="BI117" s="212">
        <f>IF(N117="nulová",J117,0)</f>
        <v>0</v>
      </c>
      <c r="BJ117" s="17" t="s">
        <v>83</v>
      </c>
      <c r="BK117" s="212">
        <f>ROUND(I117*H117,2)</f>
        <v>0</v>
      </c>
      <c r="BL117" s="17" t="s">
        <v>128</v>
      </c>
      <c r="BM117" s="211" t="s">
        <v>195</v>
      </c>
    </row>
    <row r="118" s="13" customFormat="1">
      <c r="A118" s="13"/>
      <c r="B118" s="213"/>
      <c r="C118" s="214"/>
      <c r="D118" s="215" t="s">
        <v>130</v>
      </c>
      <c r="E118" s="214"/>
      <c r="F118" s="217" t="s">
        <v>196</v>
      </c>
      <c r="G118" s="214"/>
      <c r="H118" s="218">
        <v>10164</v>
      </c>
      <c r="I118" s="219"/>
      <c r="J118" s="214"/>
      <c r="K118" s="214"/>
      <c r="L118" s="220"/>
      <c r="M118" s="221"/>
      <c r="N118" s="222"/>
      <c r="O118" s="222"/>
      <c r="P118" s="222"/>
      <c r="Q118" s="222"/>
      <c r="R118" s="222"/>
      <c r="S118" s="222"/>
      <c r="T118" s="22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24" t="s">
        <v>130</v>
      </c>
      <c r="AU118" s="224" t="s">
        <v>85</v>
      </c>
      <c r="AV118" s="13" t="s">
        <v>85</v>
      </c>
      <c r="AW118" s="13" t="s">
        <v>4</v>
      </c>
      <c r="AX118" s="13" t="s">
        <v>83</v>
      </c>
      <c r="AY118" s="224" t="s">
        <v>120</v>
      </c>
    </row>
    <row r="119" s="2" customFormat="1">
      <c r="A119" s="38"/>
      <c r="B119" s="39"/>
      <c r="C119" s="200" t="s">
        <v>197</v>
      </c>
      <c r="D119" s="200" t="s">
        <v>123</v>
      </c>
      <c r="E119" s="201" t="s">
        <v>198</v>
      </c>
      <c r="F119" s="202" t="s">
        <v>199</v>
      </c>
      <c r="G119" s="203" t="s">
        <v>126</v>
      </c>
      <c r="H119" s="204">
        <v>338.80000000000001</v>
      </c>
      <c r="I119" s="205"/>
      <c r="J119" s="206">
        <f>ROUND(I119*H119,2)</f>
        <v>0</v>
      </c>
      <c r="K119" s="202" t="s">
        <v>127</v>
      </c>
      <c r="L119" s="44"/>
      <c r="M119" s="207" t="s">
        <v>19</v>
      </c>
      <c r="N119" s="208" t="s">
        <v>46</v>
      </c>
      <c r="O119" s="84"/>
      <c r="P119" s="209">
        <f>O119*H119</f>
        <v>0</v>
      </c>
      <c r="Q119" s="209">
        <v>0</v>
      </c>
      <c r="R119" s="209">
        <f>Q119*H119</f>
        <v>0</v>
      </c>
      <c r="S119" s="209">
        <v>0</v>
      </c>
      <c r="T119" s="210">
        <f>S119*H119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R119" s="211" t="s">
        <v>128</v>
      </c>
      <c r="AT119" s="211" t="s">
        <v>123</v>
      </c>
      <c r="AU119" s="211" t="s">
        <v>85</v>
      </c>
      <c r="AY119" s="17" t="s">
        <v>120</v>
      </c>
      <c r="BE119" s="212">
        <f>IF(N119="základní",J119,0)</f>
        <v>0</v>
      </c>
      <c r="BF119" s="212">
        <f>IF(N119="snížená",J119,0)</f>
        <v>0</v>
      </c>
      <c r="BG119" s="212">
        <f>IF(N119="zákl. přenesená",J119,0)</f>
        <v>0</v>
      </c>
      <c r="BH119" s="212">
        <f>IF(N119="sníž. přenesená",J119,0)</f>
        <v>0</v>
      </c>
      <c r="BI119" s="212">
        <f>IF(N119="nulová",J119,0)</f>
        <v>0</v>
      </c>
      <c r="BJ119" s="17" t="s">
        <v>83</v>
      </c>
      <c r="BK119" s="212">
        <f>ROUND(I119*H119,2)</f>
        <v>0</v>
      </c>
      <c r="BL119" s="17" t="s">
        <v>128</v>
      </c>
      <c r="BM119" s="211" t="s">
        <v>200</v>
      </c>
    </row>
    <row r="120" s="2" customFormat="1">
      <c r="A120" s="38"/>
      <c r="B120" s="39"/>
      <c r="C120" s="200" t="s">
        <v>8</v>
      </c>
      <c r="D120" s="200" t="s">
        <v>123</v>
      </c>
      <c r="E120" s="201" t="s">
        <v>201</v>
      </c>
      <c r="F120" s="202" t="s">
        <v>202</v>
      </c>
      <c r="G120" s="203" t="s">
        <v>126</v>
      </c>
      <c r="H120" s="204">
        <v>76.5</v>
      </c>
      <c r="I120" s="205"/>
      <c r="J120" s="206">
        <f>ROUND(I120*H120,2)</f>
        <v>0</v>
      </c>
      <c r="K120" s="202" t="s">
        <v>127</v>
      </c>
      <c r="L120" s="44"/>
      <c r="M120" s="207" t="s">
        <v>19</v>
      </c>
      <c r="N120" s="208" t="s">
        <v>46</v>
      </c>
      <c r="O120" s="84"/>
      <c r="P120" s="209">
        <f>O120*H120</f>
        <v>0</v>
      </c>
      <c r="Q120" s="209">
        <v>0.00012999999999999999</v>
      </c>
      <c r="R120" s="209">
        <f>Q120*H120</f>
        <v>0.009944999999999999</v>
      </c>
      <c r="S120" s="209">
        <v>0</v>
      </c>
      <c r="T120" s="210">
        <f>S120*H120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R120" s="211" t="s">
        <v>128</v>
      </c>
      <c r="AT120" s="211" t="s">
        <v>123</v>
      </c>
      <c r="AU120" s="211" t="s">
        <v>85</v>
      </c>
      <c r="AY120" s="17" t="s">
        <v>120</v>
      </c>
      <c r="BE120" s="212">
        <f>IF(N120="základní",J120,0)</f>
        <v>0</v>
      </c>
      <c r="BF120" s="212">
        <f>IF(N120="snížená",J120,0)</f>
        <v>0</v>
      </c>
      <c r="BG120" s="212">
        <f>IF(N120="zákl. přenesená",J120,0)</f>
        <v>0</v>
      </c>
      <c r="BH120" s="212">
        <f>IF(N120="sníž. přenesená",J120,0)</f>
        <v>0</v>
      </c>
      <c r="BI120" s="212">
        <f>IF(N120="nulová",J120,0)</f>
        <v>0</v>
      </c>
      <c r="BJ120" s="17" t="s">
        <v>83</v>
      </c>
      <c r="BK120" s="212">
        <f>ROUND(I120*H120,2)</f>
        <v>0</v>
      </c>
      <c r="BL120" s="17" t="s">
        <v>128</v>
      </c>
      <c r="BM120" s="211" t="s">
        <v>203</v>
      </c>
    </row>
    <row r="121" s="13" customFormat="1">
      <c r="A121" s="13"/>
      <c r="B121" s="213"/>
      <c r="C121" s="214"/>
      <c r="D121" s="215" t="s">
        <v>130</v>
      </c>
      <c r="E121" s="216" t="s">
        <v>19</v>
      </c>
      <c r="F121" s="217" t="s">
        <v>204</v>
      </c>
      <c r="G121" s="214"/>
      <c r="H121" s="218">
        <v>76.5</v>
      </c>
      <c r="I121" s="219"/>
      <c r="J121" s="214"/>
      <c r="K121" s="214"/>
      <c r="L121" s="220"/>
      <c r="M121" s="221"/>
      <c r="N121" s="222"/>
      <c r="O121" s="222"/>
      <c r="P121" s="222"/>
      <c r="Q121" s="222"/>
      <c r="R121" s="222"/>
      <c r="S121" s="222"/>
      <c r="T121" s="22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24" t="s">
        <v>130</v>
      </c>
      <c r="AU121" s="224" t="s">
        <v>85</v>
      </c>
      <c r="AV121" s="13" t="s">
        <v>85</v>
      </c>
      <c r="AW121" s="13" t="s">
        <v>36</v>
      </c>
      <c r="AX121" s="13" t="s">
        <v>83</v>
      </c>
      <c r="AY121" s="224" t="s">
        <v>120</v>
      </c>
    </row>
    <row r="122" s="12" customFormat="1" ht="22.8" customHeight="1">
      <c r="A122" s="12"/>
      <c r="B122" s="184"/>
      <c r="C122" s="185"/>
      <c r="D122" s="186" t="s">
        <v>74</v>
      </c>
      <c r="E122" s="198" t="s">
        <v>205</v>
      </c>
      <c r="F122" s="198" t="s">
        <v>206</v>
      </c>
      <c r="G122" s="185"/>
      <c r="H122" s="185"/>
      <c r="I122" s="188"/>
      <c r="J122" s="199">
        <f>BK122</f>
        <v>0</v>
      </c>
      <c r="K122" s="185"/>
      <c r="L122" s="190"/>
      <c r="M122" s="191"/>
      <c r="N122" s="192"/>
      <c r="O122" s="192"/>
      <c r="P122" s="193">
        <f>SUM(P123:P124)</f>
        <v>0</v>
      </c>
      <c r="Q122" s="192"/>
      <c r="R122" s="193">
        <f>SUM(R123:R124)</f>
        <v>0.0050000000000000001</v>
      </c>
      <c r="S122" s="192"/>
      <c r="T122" s="194">
        <f>SUM(T123:T124)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195" t="s">
        <v>83</v>
      </c>
      <c r="AT122" s="196" t="s">
        <v>74</v>
      </c>
      <c r="AU122" s="196" t="s">
        <v>83</v>
      </c>
      <c r="AY122" s="195" t="s">
        <v>120</v>
      </c>
      <c r="BK122" s="197">
        <f>SUM(BK123:BK124)</f>
        <v>0</v>
      </c>
    </row>
    <row r="123" s="2" customFormat="1" ht="16.5" customHeight="1">
      <c r="A123" s="38"/>
      <c r="B123" s="39"/>
      <c r="C123" s="200" t="s">
        <v>162</v>
      </c>
      <c r="D123" s="200" t="s">
        <v>123</v>
      </c>
      <c r="E123" s="201" t="s">
        <v>207</v>
      </c>
      <c r="F123" s="202" t="s">
        <v>208</v>
      </c>
      <c r="G123" s="203" t="s">
        <v>126</v>
      </c>
      <c r="H123" s="204">
        <v>500</v>
      </c>
      <c r="I123" s="205"/>
      <c r="J123" s="206">
        <f>ROUND(I123*H123,2)</f>
        <v>0</v>
      </c>
      <c r="K123" s="202" t="s">
        <v>127</v>
      </c>
      <c r="L123" s="44"/>
      <c r="M123" s="207" t="s">
        <v>19</v>
      </c>
      <c r="N123" s="208" t="s">
        <v>46</v>
      </c>
      <c r="O123" s="84"/>
      <c r="P123" s="209">
        <f>O123*H123</f>
        <v>0</v>
      </c>
      <c r="Q123" s="209">
        <v>0</v>
      </c>
      <c r="R123" s="209">
        <f>Q123*H123</f>
        <v>0</v>
      </c>
      <c r="S123" s="209">
        <v>0</v>
      </c>
      <c r="T123" s="210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11" t="s">
        <v>128</v>
      </c>
      <c r="AT123" s="211" t="s">
        <v>123</v>
      </c>
      <c r="AU123" s="211" t="s">
        <v>85</v>
      </c>
      <c r="AY123" s="17" t="s">
        <v>120</v>
      </c>
      <c r="BE123" s="212">
        <f>IF(N123="základní",J123,0)</f>
        <v>0</v>
      </c>
      <c r="BF123" s="212">
        <f>IF(N123="snížená",J123,0)</f>
        <v>0</v>
      </c>
      <c r="BG123" s="212">
        <f>IF(N123="zákl. přenesená",J123,0)</f>
        <v>0</v>
      </c>
      <c r="BH123" s="212">
        <f>IF(N123="sníž. přenesená",J123,0)</f>
        <v>0</v>
      </c>
      <c r="BI123" s="212">
        <f>IF(N123="nulová",J123,0)</f>
        <v>0</v>
      </c>
      <c r="BJ123" s="17" t="s">
        <v>83</v>
      </c>
      <c r="BK123" s="212">
        <f>ROUND(I123*H123,2)</f>
        <v>0</v>
      </c>
      <c r="BL123" s="17" t="s">
        <v>128</v>
      </c>
      <c r="BM123" s="211" t="s">
        <v>209</v>
      </c>
    </row>
    <row r="124" s="2" customFormat="1" ht="16.5" customHeight="1">
      <c r="A124" s="38"/>
      <c r="B124" s="39"/>
      <c r="C124" s="200" t="s">
        <v>210</v>
      </c>
      <c r="D124" s="200" t="s">
        <v>123</v>
      </c>
      <c r="E124" s="201" t="s">
        <v>211</v>
      </c>
      <c r="F124" s="202" t="s">
        <v>212</v>
      </c>
      <c r="G124" s="203" t="s">
        <v>126</v>
      </c>
      <c r="H124" s="204">
        <v>500</v>
      </c>
      <c r="I124" s="205"/>
      <c r="J124" s="206">
        <f>ROUND(I124*H124,2)</f>
        <v>0</v>
      </c>
      <c r="K124" s="202" t="s">
        <v>127</v>
      </c>
      <c r="L124" s="44"/>
      <c r="M124" s="207" t="s">
        <v>19</v>
      </c>
      <c r="N124" s="208" t="s">
        <v>46</v>
      </c>
      <c r="O124" s="84"/>
      <c r="P124" s="209">
        <f>O124*H124</f>
        <v>0</v>
      </c>
      <c r="Q124" s="209">
        <v>1.0000000000000001E-05</v>
      </c>
      <c r="R124" s="209">
        <f>Q124*H124</f>
        <v>0.0050000000000000001</v>
      </c>
      <c r="S124" s="209">
        <v>0</v>
      </c>
      <c r="T124" s="210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11" t="s">
        <v>128</v>
      </c>
      <c r="AT124" s="211" t="s">
        <v>123</v>
      </c>
      <c r="AU124" s="211" t="s">
        <v>85</v>
      </c>
      <c r="AY124" s="17" t="s">
        <v>120</v>
      </c>
      <c r="BE124" s="212">
        <f>IF(N124="základní",J124,0)</f>
        <v>0</v>
      </c>
      <c r="BF124" s="212">
        <f>IF(N124="snížená",J124,0)</f>
        <v>0</v>
      </c>
      <c r="BG124" s="212">
        <f>IF(N124="zákl. přenesená",J124,0)</f>
        <v>0</v>
      </c>
      <c r="BH124" s="212">
        <f>IF(N124="sníž. přenesená",J124,0)</f>
        <v>0</v>
      </c>
      <c r="BI124" s="212">
        <f>IF(N124="nulová",J124,0)</f>
        <v>0</v>
      </c>
      <c r="BJ124" s="17" t="s">
        <v>83</v>
      </c>
      <c r="BK124" s="212">
        <f>ROUND(I124*H124,2)</f>
        <v>0</v>
      </c>
      <c r="BL124" s="17" t="s">
        <v>128</v>
      </c>
      <c r="BM124" s="211" t="s">
        <v>213</v>
      </c>
    </row>
    <row r="125" s="12" customFormat="1" ht="22.8" customHeight="1">
      <c r="A125" s="12"/>
      <c r="B125" s="184"/>
      <c r="C125" s="185"/>
      <c r="D125" s="186" t="s">
        <v>74</v>
      </c>
      <c r="E125" s="198" t="s">
        <v>214</v>
      </c>
      <c r="F125" s="198" t="s">
        <v>215</v>
      </c>
      <c r="G125" s="185"/>
      <c r="H125" s="185"/>
      <c r="I125" s="188"/>
      <c r="J125" s="199">
        <f>BK125</f>
        <v>0</v>
      </c>
      <c r="K125" s="185"/>
      <c r="L125" s="190"/>
      <c r="M125" s="191"/>
      <c r="N125" s="192"/>
      <c r="O125" s="192"/>
      <c r="P125" s="193">
        <f>P126</f>
        <v>0</v>
      </c>
      <c r="Q125" s="192"/>
      <c r="R125" s="193">
        <f>R126</f>
        <v>0</v>
      </c>
      <c r="S125" s="192"/>
      <c r="T125" s="194">
        <f>T126</f>
        <v>2.6775000000000002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95" t="s">
        <v>83</v>
      </c>
      <c r="AT125" s="196" t="s">
        <v>74</v>
      </c>
      <c r="AU125" s="196" t="s">
        <v>83</v>
      </c>
      <c r="AY125" s="195" t="s">
        <v>120</v>
      </c>
      <c r="BK125" s="197">
        <f>BK126</f>
        <v>0</v>
      </c>
    </row>
    <row r="126" s="2" customFormat="1" ht="16.5" customHeight="1">
      <c r="A126" s="38"/>
      <c r="B126" s="39"/>
      <c r="C126" s="200" t="s">
        <v>216</v>
      </c>
      <c r="D126" s="200" t="s">
        <v>123</v>
      </c>
      <c r="E126" s="201" t="s">
        <v>217</v>
      </c>
      <c r="F126" s="202" t="s">
        <v>218</v>
      </c>
      <c r="G126" s="203" t="s">
        <v>126</v>
      </c>
      <c r="H126" s="204">
        <v>76.5</v>
      </c>
      <c r="I126" s="205"/>
      <c r="J126" s="206">
        <f>ROUND(I126*H126,2)</f>
        <v>0</v>
      </c>
      <c r="K126" s="202" t="s">
        <v>127</v>
      </c>
      <c r="L126" s="44"/>
      <c r="M126" s="207" t="s">
        <v>19</v>
      </c>
      <c r="N126" s="208" t="s">
        <v>46</v>
      </c>
      <c r="O126" s="84"/>
      <c r="P126" s="209">
        <f>O126*H126</f>
        <v>0</v>
      </c>
      <c r="Q126" s="209">
        <v>0</v>
      </c>
      <c r="R126" s="209">
        <f>Q126*H126</f>
        <v>0</v>
      </c>
      <c r="S126" s="209">
        <v>0.035000000000000003</v>
      </c>
      <c r="T126" s="210">
        <f>S126*H126</f>
        <v>2.6775000000000002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11" t="s">
        <v>128</v>
      </c>
      <c r="AT126" s="211" t="s">
        <v>123</v>
      </c>
      <c r="AU126" s="211" t="s">
        <v>85</v>
      </c>
      <c r="AY126" s="17" t="s">
        <v>120</v>
      </c>
      <c r="BE126" s="212">
        <f>IF(N126="základní",J126,0)</f>
        <v>0</v>
      </c>
      <c r="BF126" s="212">
        <f>IF(N126="snížená",J126,0)</f>
        <v>0</v>
      </c>
      <c r="BG126" s="212">
        <f>IF(N126="zákl. přenesená",J126,0)</f>
        <v>0</v>
      </c>
      <c r="BH126" s="212">
        <f>IF(N126="sníž. přenesená",J126,0)</f>
        <v>0</v>
      </c>
      <c r="BI126" s="212">
        <f>IF(N126="nulová",J126,0)</f>
        <v>0</v>
      </c>
      <c r="BJ126" s="17" t="s">
        <v>83</v>
      </c>
      <c r="BK126" s="212">
        <f>ROUND(I126*H126,2)</f>
        <v>0</v>
      </c>
      <c r="BL126" s="17" t="s">
        <v>128</v>
      </c>
      <c r="BM126" s="211" t="s">
        <v>219</v>
      </c>
    </row>
    <row r="127" s="12" customFormat="1" ht="22.8" customHeight="1">
      <c r="A127" s="12"/>
      <c r="B127" s="184"/>
      <c r="C127" s="185"/>
      <c r="D127" s="186" t="s">
        <v>74</v>
      </c>
      <c r="E127" s="198" t="s">
        <v>220</v>
      </c>
      <c r="F127" s="198" t="s">
        <v>221</v>
      </c>
      <c r="G127" s="185"/>
      <c r="H127" s="185"/>
      <c r="I127" s="188"/>
      <c r="J127" s="199">
        <f>BK127</f>
        <v>0</v>
      </c>
      <c r="K127" s="185"/>
      <c r="L127" s="190"/>
      <c r="M127" s="191"/>
      <c r="N127" s="192"/>
      <c r="O127" s="192"/>
      <c r="P127" s="193">
        <f>SUM(P128:P132)</f>
        <v>0</v>
      </c>
      <c r="Q127" s="192"/>
      <c r="R127" s="193">
        <f>SUM(R128:R132)</f>
        <v>0</v>
      </c>
      <c r="S127" s="192"/>
      <c r="T127" s="194">
        <f>SUM(T128:T132)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195" t="s">
        <v>83</v>
      </c>
      <c r="AT127" s="196" t="s">
        <v>74</v>
      </c>
      <c r="AU127" s="196" t="s">
        <v>83</v>
      </c>
      <c r="AY127" s="195" t="s">
        <v>120</v>
      </c>
      <c r="BK127" s="197">
        <f>SUM(BK128:BK132)</f>
        <v>0</v>
      </c>
    </row>
    <row r="128" s="2" customFormat="1">
      <c r="A128" s="38"/>
      <c r="B128" s="39"/>
      <c r="C128" s="200" t="s">
        <v>222</v>
      </c>
      <c r="D128" s="200" t="s">
        <v>123</v>
      </c>
      <c r="E128" s="201" t="s">
        <v>223</v>
      </c>
      <c r="F128" s="202" t="s">
        <v>224</v>
      </c>
      <c r="G128" s="203" t="s">
        <v>225</v>
      </c>
      <c r="H128" s="204">
        <v>2.6779999999999999</v>
      </c>
      <c r="I128" s="205"/>
      <c r="J128" s="206">
        <f>ROUND(I128*H128,2)</f>
        <v>0</v>
      </c>
      <c r="K128" s="202" t="s">
        <v>127</v>
      </c>
      <c r="L128" s="44"/>
      <c r="M128" s="207" t="s">
        <v>19</v>
      </c>
      <c r="N128" s="208" t="s">
        <v>46</v>
      </c>
      <c r="O128" s="84"/>
      <c r="P128" s="209">
        <f>O128*H128</f>
        <v>0</v>
      </c>
      <c r="Q128" s="209">
        <v>0</v>
      </c>
      <c r="R128" s="209">
        <f>Q128*H128</f>
        <v>0</v>
      </c>
      <c r="S128" s="209">
        <v>0</v>
      </c>
      <c r="T128" s="210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11" t="s">
        <v>128</v>
      </c>
      <c r="AT128" s="211" t="s">
        <v>123</v>
      </c>
      <c r="AU128" s="211" t="s">
        <v>85</v>
      </c>
      <c r="AY128" s="17" t="s">
        <v>120</v>
      </c>
      <c r="BE128" s="212">
        <f>IF(N128="základní",J128,0)</f>
        <v>0</v>
      </c>
      <c r="BF128" s="212">
        <f>IF(N128="snížená",J128,0)</f>
        <v>0</v>
      </c>
      <c r="BG128" s="212">
        <f>IF(N128="zákl. přenesená",J128,0)</f>
        <v>0</v>
      </c>
      <c r="BH128" s="212">
        <f>IF(N128="sníž. přenesená",J128,0)</f>
        <v>0</v>
      </c>
      <c r="BI128" s="212">
        <f>IF(N128="nulová",J128,0)</f>
        <v>0</v>
      </c>
      <c r="BJ128" s="17" t="s">
        <v>83</v>
      </c>
      <c r="BK128" s="212">
        <f>ROUND(I128*H128,2)</f>
        <v>0</v>
      </c>
      <c r="BL128" s="17" t="s">
        <v>128</v>
      </c>
      <c r="BM128" s="211" t="s">
        <v>226</v>
      </c>
    </row>
    <row r="129" s="2" customFormat="1" ht="21.75" customHeight="1">
      <c r="A129" s="38"/>
      <c r="B129" s="39"/>
      <c r="C129" s="200" t="s">
        <v>227</v>
      </c>
      <c r="D129" s="200" t="s">
        <v>123</v>
      </c>
      <c r="E129" s="201" t="s">
        <v>228</v>
      </c>
      <c r="F129" s="202" t="s">
        <v>229</v>
      </c>
      <c r="G129" s="203" t="s">
        <v>225</v>
      </c>
      <c r="H129" s="204">
        <v>2.6779999999999999</v>
      </c>
      <c r="I129" s="205"/>
      <c r="J129" s="206">
        <f>ROUND(I129*H129,2)</f>
        <v>0</v>
      </c>
      <c r="K129" s="202" t="s">
        <v>127</v>
      </c>
      <c r="L129" s="44"/>
      <c r="M129" s="207" t="s">
        <v>19</v>
      </c>
      <c r="N129" s="208" t="s">
        <v>46</v>
      </c>
      <c r="O129" s="84"/>
      <c r="P129" s="209">
        <f>O129*H129</f>
        <v>0</v>
      </c>
      <c r="Q129" s="209">
        <v>0</v>
      </c>
      <c r="R129" s="209">
        <f>Q129*H129</f>
        <v>0</v>
      </c>
      <c r="S129" s="209">
        <v>0</v>
      </c>
      <c r="T129" s="210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11" t="s">
        <v>128</v>
      </c>
      <c r="AT129" s="211" t="s">
        <v>123</v>
      </c>
      <c r="AU129" s="211" t="s">
        <v>85</v>
      </c>
      <c r="AY129" s="17" t="s">
        <v>120</v>
      </c>
      <c r="BE129" s="212">
        <f>IF(N129="základní",J129,0)</f>
        <v>0</v>
      </c>
      <c r="BF129" s="212">
        <f>IF(N129="snížená",J129,0)</f>
        <v>0</v>
      </c>
      <c r="BG129" s="212">
        <f>IF(N129="zákl. přenesená",J129,0)</f>
        <v>0</v>
      </c>
      <c r="BH129" s="212">
        <f>IF(N129="sníž. přenesená",J129,0)</f>
        <v>0</v>
      </c>
      <c r="BI129" s="212">
        <f>IF(N129="nulová",J129,0)</f>
        <v>0</v>
      </c>
      <c r="BJ129" s="17" t="s">
        <v>83</v>
      </c>
      <c r="BK129" s="212">
        <f>ROUND(I129*H129,2)</f>
        <v>0</v>
      </c>
      <c r="BL129" s="17" t="s">
        <v>128</v>
      </c>
      <c r="BM129" s="211" t="s">
        <v>230</v>
      </c>
    </row>
    <row r="130" s="2" customFormat="1">
      <c r="A130" s="38"/>
      <c r="B130" s="39"/>
      <c r="C130" s="200" t="s">
        <v>7</v>
      </c>
      <c r="D130" s="200" t="s">
        <v>123</v>
      </c>
      <c r="E130" s="201" t="s">
        <v>231</v>
      </c>
      <c r="F130" s="202" t="s">
        <v>232</v>
      </c>
      <c r="G130" s="203" t="s">
        <v>225</v>
      </c>
      <c r="H130" s="204">
        <v>40.170000000000002</v>
      </c>
      <c r="I130" s="205"/>
      <c r="J130" s="206">
        <f>ROUND(I130*H130,2)</f>
        <v>0</v>
      </c>
      <c r="K130" s="202" t="s">
        <v>127</v>
      </c>
      <c r="L130" s="44"/>
      <c r="M130" s="207" t="s">
        <v>19</v>
      </c>
      <c r="N130" s="208" t="s">
        <v>46</v>
      </c>
      <c r="O130" s="84"/>
      <c r="P130" s="209">
        <f>O130*H130</f>
        <v>0</v>
      </c>
      <c r="Q130" s="209">
        <v>0</v>
      </c>
      <c r="R130" s="209">
        <f>Q130*H130</f>
        <v>0</v>
      </c>
      <c r="S130" s="209">
        <v>0</v>
      </c>
      <c r="T130" s="210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11" t="s">
        <v>128</v>
      </c>
      <c r="AT130" s="211" t="s">
        <v>123</v>
      </c>
      <c r="AU130" s="211" t="s">
        <v>85</v>
      </c>
      <c r="AY130" s="17" t="s">
        <v>120</v>
      </c>
      <c r="BE130" s="212">
        <f>IF(N130="základní",J130,0)</f>
        <v>0</v>
      </c>
      <c r="BF130" s="212">
        <f>IF(N130="snížená",J130,0)</f>
        <v>0</v>
      </c>
      <c r="BG130" s="212">
        <f>IF(N130="zákl. přenesená",J130,0)</f>
        <v>0</v>
      </c>
      <c r="BH130" s="212">
        <f>IF(N130="sníž. přenesená",J130,0)</f>
        <v>0</v>
      </c>
      <c r="BI130" s="212">
        <f>IF(N130="nulová",J130,0)</f>
        <v>0</v>
      </c>
      <c r="BJ130" s="17" t="s">
        <v>83</v>
      </c>
      <c r="BK130" s="212">
        <f>ROUND(I130*H130,2)</f>
        <v>0</v>
      </c>
      <c r="BL130" s="17" t="s">
        <v>128</v>
      </c>
      <c r="BM130" s="211" t="s">
        <v>233</v>
      </c>
    </row>
    <row r="131" s="13" customFormat="1">
      <c r="A131" s="13"/>
      <c r="B131" s="213"/>
      <c r="C131" s="214"/>
      <c r="D131" s="215" t="s">
        <v>130</v>
      </c>
      <c r="E131" s="214"/>
      <c r="F131" s="217" t="s">
        <v>234</v>
      </c>
      <c r="G131" s="214"/>
      <c r="H131" s="218">
        <v>40.170000000000002</v>
      </c>
      <c r="I131" s="219"/>
      <c r="J131" s="214"/>
      <c r="K131" s="214"/>
      <c r="L131" s="220"/>
      <c r="M131" s="221"/>
      <c r="N131" s="222"/>
      <c r="O131" s="222"/>
      <c r="P131" s="222"/>
      <c r="Q131" s="222"/>
      <c r="R131" s="222"/>
      <c r="S131" s="222"/>
      <c r="T131" s="22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24" t="s">
        <v>130</v>
      </c>
      <c r="AU131" s="224" t="s">
        <v>85</v>
      </c>
      <c r="AV131" s="13" t="s">
        <v>85</v>
      </c>
      <c r="AW131" s="13" t="s">
        <v>4</v>
      </c>
      <c r="AX131" s="13" t="s">
        <v>83</v>
      </c>
      <c r="AY131" s="224" t="s">
        <v>120</v>
      </c>
    </row>
    <row r="132" s="2" customFormat="1" ht="16.5" customHeight="1">
      <c r="A132" s="38"/>
      <c r="B132" s="39"/>
      <c r="C132" s="225" t="s">
        <v>235</v>
      </c>
      <c r="D132" s="225" t="s">
        <v>157</v>
      </c>
      <c r="E132" s="226" t="s">
        <v>236</v>
      </c>
      <c r="F132" s="227" t="s">
        <v>237</v>
      </c>
      <c r="G132" s="228" t="s">
        <v>225</v>
      </c>
      <c r="H132" s="229">
        <v>2.6779999999999999</v>
      </c>
      <c r="I132" s="230"/>
      <c r="J132" s="231">
        <f>ROUND(I132*H132,2)</f>
        <v>0</v>
      </c>
      <c r="K132" s="227" t="s">
        <v>127</v>
      </c>
      <c r="L132" s="232"/>
      <c r="M132" s="233" t="s">
        <v>19</v>
      </c>
      <c r="N132" s="234" t="s">
        <v>46</v>
      </c>
      <c r="O132" s="84"/>
      <c r="P132" s="209">
        <f>O132*H132</f>
        <v>0</v>
      </c>
      <c r="Q132" s="209">
        <v>0</v>
      </c>
      <c r="R132" s="209">
        <f>Q132*H132</f>
        <v>0</v>
      </c>
      <c r="S132" s="209">
        <v>0</v>
      </c>
      <c r="T132" s="210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11" t="s">
        <v>165</v>
      </c>
      <c r="AT132" s="211" t="s">
        <v>157</v>
      </c>
      <c r="AU132" s="211" t="s">
        <v>85</v>
      </c>
      <c r="AY132" s="17" t="s">
        <v>120</v>
      </c>
      <c r="BE132" s="212">
        <f>IF(N132="základní",J132,0)</f>
        <v>0</v>
      </c>
      <c r="BF132" s="212">
        <f>IF(N132="snížená",J132,0)</f>
        <v>0</v>
      </c>
      <c r="BG132" s="212">
        <f>IF(N132="zákl. přenesená",J132,0)</f>
        <v>0</v>
      </c>
      <c r="BH132" s="212">
        <f>IF(N132="sníž. přenesená",J132,0)</f>
        <v>0</v>
      </c>
      <c r="BI132" s="212">
        <f>IF(N132="nulová",J132,0)</f>
        <v>0</v>
      </c>
      <c r="BJ132" s="17" t="s">
        <v>83</v>
      </c>
      <c r="BK132" s="212">
        <f>ROUND(I132*H132,2)</f>
        <v>0</v>
      </c>
      <c r="BL132" s="17" t="s">
        <v>128</v>
      </c>
      <c r="BM132" s="211" t="s">
        <v>238</v>
      </c>
    </row>
    <row r="133" s="12" customFormat="1" ht="22.8" customHeight="1">
      <c r="A133" s="12"/>
      <c r="B133" s="184"/>
      <c r="C133" s="185"/>
      <c r="D133" s="186" t="s">
        <v>74</v>
      </c>
      <c r="E133" s="198" t="s">
        <v>239</v>
      </c>
      <c r="F133" s="198" t="s">
        <v>240</v>
      </c>
      <c r="G133" s="185"/>
      <c r="H133" s="185"/>
      <c r="I133" s="188"/>
      <c r="J133" s="199">
        <f>BK133</f>
        <v>0</v>
      </c>
      <c r="K133" s="185"/>
      <c r="L133" s="190"/>
      <c r="M133" s="191"/>
      <c r="N133" s="192"/>
      <c r="O133" s="192"/>
      <c r="P133" s="193">
        <f>P134</f>
        <v>0</v>
      </c>
      <c r="Q133" s="192"/>
      <c r="R133" s="193">
        <f>R134</f>
        <v>0</v>
      </c>
      <c r="S133" s="192"/>
      <c r="T133" s="194">
        <f>T134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95" t="s">
        <v>83</v>
      </c>
      <c r="AT133" s="196" t="s">
        <v>74</v>
      </c>
      <c r="AU133" s="196" t="s">
        <v>83</v>
      </c>
      <c r="AY133" s="195" t="s">
        <v>120</v>
      </c>
      <c r="BK133" s="197">
        <f>BK134</f>
        <v>0</v>
      </c>
    </row>
    <row r="134" s="2" customFormat="1" ht="33" customHeight="1">
      <c r="A134" s="38"/>
      <c r="B134" s="39"/>
      <c r="C134" s="200" t="s">
        <v>241</v>
      </c>
      <c r="D134" s="200" t="s">
        <v>123</v>
      </c>
      <c r="E134" s="201" t="s">
        <v>242</v>
      </c>
      <c r="F134" s="202" t="s">
        <v>243</v>
      </c>
      <c r="G134" s="203" t="s">
        <v>225</v>
      </c>
      <c r="H134" s="204">
        <v>10.906000000000001</v>
      </c>
      <c r="I134" s="205"/>
      <c r="J134" s="206">
        <f>ROUND(I134*H134,2)</f>
        <v>0</v>
      </c>
      <c r="K134" s="202" t="s">
        <v>127</v>
      </c>
      <c r="L134" s="44"/>
      <c r="M134" s="207" t="s">
        <v>19</v>
      </c>
      <c r="N134" s="208" t="s">
        <v>46</v>
      </c>
      <c r="O134" s="84"/>
      <c r="P134" s="209">
        <f>O134*H134</f>
        <v>0</v>
      </c>
      <c r="Q134" s="209">
        <v>0</v>
      </c>
      <c r="R134" s="209">
        <f>Q134*H134</f>
        <v>0</v>
      </c>
      <c r="S134" s="209">
        <v>0</v>
      </c>
      <c r="T134" s="210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11" t="s">
        <v>128</v>
      </c>
      <c r="AT134" s="211" t="s">
        <v>123</v>
      </c>
      <c r="AU134" s="211" t="s">
        <v>85</v>
      </c>
      <c r="AY134" s="17" t="s">
        <v>120</v>
      </c>
      <c r="BE134" s="212">
        <f>IF(N134="základní",J134,0)</f>
        <v>0</v>
      </c>
      <c r="BF134" s="212">
        <f>IF(N134="snížená",J134,0)</f>
        <v>0</v>
      </c>
      <c r="BG134" s="212">
        <f>IF(N134="zákl. přenesená",J134,0)</f>
        <v>0</v>
      </c>
      <c r="BH134" s="212">
        <f>IF(N134="sníž. přenesená",J134,0)</f>
        <v>0</v>
      </c>
      <c r="BI134" s="212">
        <f>IF(N134="nulová",J134,0)</f>
        <v>0</v>
      </c>
      <c r="BJ134" s="17" t="s">
        <v>83</v>
      </c>
      <c r="BK134" s="212">
        <f>ROUND(I134*H134,2)</f>
        <v>0</v>
      </c>
      <c r="BL134" s="17" t="s">
        <v>128</v>
      </c>
      <c r="BM134" s="211" t="s">
        <v>244</v>
      </c>
    </row>
    <row r="135" s="12" customFormat="1" ht="25.92" customHeight="1">
      <c r="A135" s="12"/>
      <c r="B135" s="184"/>
      <c r="C135" s="185"/>
      <c r="D135" s="186" t="s">
        <v>74</v>
      </c>
      <c r="E135" s="187" t="s">
        <v>245</v>
      </c>
      <c r="F135" s="187" t="s">
        <v>246</v>
      </c>
      <c r="G135" s="185"/>
      <c r="H135" s="185"/>
      <c r="I135" s="188"/>
      <c r="J135" s="189">
        <f>BK135</f>
        <v>0</v>
      </c>
      <c r="K135" s="185"/>
      <c r="L135" s="190"/>
      <c r="M135" s="191"/>
      <c r="N135" s="192"/>
      <c r="O135" s="192"/>
      <c r="P135" s="193">
        <f>P136</f>
        <v>0</v>
      </c>
      <c r="Q135" s="192"/>
      <c r="R135" s="193">
        <f>R136</f>
        <v>0.14058709000000003</v>
      </c>
      <c r="S135" s="192"/>
      <c r="T135" s="194">
        <f>T136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195" t="s">
        <v>85</v>
      </c>
      <c r="AT135" s="196" t="s">
        <v>74</v>
      </c>
      <c r="AU135" s="196" t="s">
        <v>75</v>
      </c>
      <c r="AY135" s="195" t="s">
        <v>120</v>
      </c>
      <c r="BK135" s="197">
        <f>BK136</f>
        <v>0</v>
      </c>
    </row>
    <row r="136" s="12" customFormat="1" ht="22.8" customHeight="1">
      <c r="A136" s="12"/>
      <c r="B136" s="184"/>
      <c r="C136" s="185"/>
      <c r="D136" s="186" t="s">
        <v>74</v>
      </c>
      <c r="E136" s="198" t="s">
        <v>247</v>
      </c>
      <c r="F136" s="198" t="s">
        <v>248</v>
      </c>
      <c r="G136" s="185"/>
      <c r="H136" s="185"/>
      <c r="I136" s="188"/>
      <c r="J136" s="199">
        <f>BK136</f>
        <v>0</v>
      </c>
      <c r="K136" s="185"/>
      <c r="L136" s="190"/>
      <c r="M136" s="191"/>
      <c r="N136" s="192"/>
      <c r="O136" s="192"/>
      <c r="P136" s="193">
        <f>SUM(P137:P145)</f>
        <v>0</v>
      </c>
      <c r="Q136" s="192"/>
      <c r="R136" s="193">
        <f>SUM(R137:R145)</f>
        <v>0.14058709000000003</v>
      </c>
      <c r="S136" s="192"/>
      <c r="T136" s="194">
        <f>SUM(T137:T145)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195" t="s">
        <v>85</v>
      </c>
      <c r="AT136" s="196" t="s">
        <v>74</v>
      </c>
      <c r="AU136" s="196" t="s">
        <v>83</v>
      </c>
      <c r="AY136" s="195" t="s">
        <v>120</v>
      </c>
      <c r="BK136" s="197">
        <f>SUM(BK137:BK145)</f>
        <v>0</v>
      </c>
    </row>
    <row r="137" s="2" customFormat="1" ht="16.5" customHeight="1">
      <c r="A137" s="38"/>
      <c r="B137" s="39"/>
      <c r="C137" s="200" t="s">
        <v>249</v>
      </c>
      <c r="D137" s="200" t="s">
        <v>123</v>
      </c>
      <c r="E137" s="201" t="s">
        <v>250</v>
      </c>
      <c r="F137" s="202" t="s">
        <v>251</v>
      </c>
      <c r="G137" s="203" t="s">
        <v>126</v>
      </c>
      <c r="H137" s="204">
        <v>72.599999999999994</v>
      </c>
      <c r="I137" s="205"/>
      <c r="J137" s="206">
        <f>ROUND(I137*H137,2)</f>
        <v>0</v>
      </c>
      <c r="K137" s="202" t="s">
        <v>127</v>
      </c>
      <c r="L137" s="44"/>
      <c r="M137" s="207" t="s">
        <v>19</v>
      </c>
      <c r="N137" s="208" t="s">
        <v>46</v>
      </c>
      <c r="O137" s="84"/>
      <c r="P137" s="209">
        <f>O137*H137</f>
        <v>0</v>
      </c>
      <c r="Q137" s="209">
        <v>0</v>
      </c>
      <c r="R137" s="209">
        <f>Q137*H137</f>
        <v>0</v>
      </c>
      <c r="S137" s="209">
        <v>0</v>
      </c>
      <c r="T137" s="210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11" t="s">
        <v>162</v>
      </c>
      <c r="AT137" s="211" t="s">
        <v>123</v>
      </c>
      <c r="AU137" s="211" t="s">
        <v>85</v>
      </c>
      <c r="AY137" s="17" t="s">
        <v>120</v>
      </c>
      <c r="BE137" s="212">
        <f>IF(N137="základní",J137,0)</f>
        <v>0</v>
      </c>
      <c r="BF137" s="212">
        <f>IF(N137="snížená",J137,0)</f>
        <v>0</v>
      </c>
      <c r="BG137" s="212">
        <f>IF(N137="zákl. přenesená",J137,0)</f>
        <v>0</v>
      </c>
      <c r="BH137" s="212">
        <f>IF(N137="sníž. přenesená",J137,0)</f>
        <v>0</v>
      </c>
      <c r="BI137" s="212">
        <f>IF(N137="nulová",J137,0)</f>
        <v>0</v>
      </c>
      <c r="BJ137" s="17" t="s">
        <v>83</v>
      </c>
      <c r="BK137" s="212">
        <f>ROUND(I137*H137,2)</f>
        <v>0</v>
      </c>
      <c r="BL137" s="17" t="s">
        <v>162</v>
      </c>
      <c r="BM137" s="211" t="s">
        <v>252</v>
      </c>
    </row>
    <row r="138" s="13" customFormat="1">
      <c r="A138" s="13"/>
      <c r="B138" s="213"/>
      <c r="C138" s="214"/>
      <c r="D138" s="215" t="s">
        <v>130</v>
      </c>
      <c r="E138" s="216" t="s">
        <v>19</v>
      </c>
      <c r="F138" s="217" t="s">
        <v>155</v>
      </c>
      <c r="G138" s="214"/>
      <c r="H138" s="218">
        <v>72.599999999999994</v>
      </c>
      <c r="I138" s="219"/>
      <c r="J138" s="214"/>
      <c r="K138" s="214"/>
      <c r="L138" s="220"/>
      <c r="M138" s="221"/>
      <c r="N138" s="222"/>
      <c r="O138" s="222"/>
      <c r="P138" s="222"/>
      <c r="Q138" s="222"/>
      <c r="R138" s="222"/>
      <c r="S138" s="222"/>
      <c r="T138" s="22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24" t="s">
        <v>130</v>
      </c>
      <c r="AU138" s="224" t="s">
        <v>85</v>
      </c>
      <c r="AV138" s="13" t="s">
        <v>85</v>
      </c>
      <c r="AW138" s="13" t="s">
        <v>36</v>
      </c>
      <c r="AX138" s="13" t="s">
        <v>83</v>
      </c>
      <c r="AY138" s="224" t="s">
        <v>120</v>
      </c>
    </row>
    <row r="139" s="2" customFormat="1" ht="16.5" customHeight="1">
      <c r="A139" s="38"/>
      <c r="B139" s="39"/>
      <c r="C139" s="225" t="s">
        <v>253</v>
      </c>
      <c r="D139" s="225" t="s">
        <v>157</v>
      </c>
      <c r="E139" s="226" t="s">
        <v>158</v>
      </c>
      <c r="F139" s="227" t="s">
        <v>159</v>
      </c>
      <c r="G139" s="228" t="s">
        <v>160</v>
      </c>
      <c r="H139" s="229">
        <v>76.230000000000004</v>
      </c>
      <c r="I139" s="230"/>
      <c r="J139" s="231">
        <f>ROUND(I139*H139,2)</f>
        <v>0</v>
      </c>
      <c r="K139" s="227" t="s">
        <v>127</v>
      </c>
      <c r="L139" s="232"/>
      <c r="M139" s="233" t="s">
        <v>19</v>
      </c>
      <c r="N139" s="234" t="s">
        <v>46</v>
      </c>
      <c r="O139" s="84"/>
      <c r="P139" s="209">
        <f>O139*H139</f>
        <v>0</v>
      </c>
      <c r="Q139" s="209">
        <v>0.001</v>
      </c>
      <c r="R139" s="209">
        <f>Q139*H139</f>
        <v>0.076230000000000006</v>
      </c>
      <c r="S139" s="209">
        <v>0</v>
      </c>
      <c r="T139" s="210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11" t="s">
        <v>161</v>
      </c>
      <c r="AT139" s="211" t="s">
        <v>157</v>
      </c>
      <c r="AU139" s="211" t="s">
        <v>85</v>
      </c>
      <c r="AY139" s="17" t="s">
        <v>120</v>
      </c>
      <c r="BE139" s="212">
        <f>IF(N139="základní",J139,0)</f>
        <v>0</v>
      </c>
      <c r="BF139" s="212">
        <f>IF(N139="snížená",J139,0)</f>
        <v>0</v>
      </c>
      <c r="BG139" s="212">
        <f>IF(N139="zákl. přenesená",J139,0)</f>
        <v>0</v>
      </c>
      <c r="BH139" s="212">
        <f>IF(N139="sníž. přenesená",J139,0)</f>
        <v>0</v>
      </c>
      <c r="BI139" s="212">
        <f>IF(N139="nulová",J139,0)</f>
        <v>0</v>
      </c>
      <c r="BJ139" s="17" t="s">
        <v>83</v>
      </c>
      <c r="BK139" s="212">
        <f>ROUND(I139*H139,2)</f>
        <v>0</v>
      </c>
      <c r="BL139" s="17" t="s">
        <v>162</v>
      </c>
      <c r="BM139" s="211" t="s">
        <v>254</v>
      </c>
    </row>
    <row r="140" s="13" customFormat="1">
      <c r="A140" s="13"/>
      <c r="B140" s="213"/>
      <c r="C140" s="214"/>
      <c r="D140" s="215" t="s">
        <v>130</v>
      </c>
      <c r="E140" s="214"/>
      <c r="F140" s="217" t="s">
        <v>164</v>
      </c>
      <c r="G140" s="214"/>
      <c r="H140" s="218">
        <v>76.230000000000004</v>
      </c>
      <c r="I140" s="219"/>
      <c r="J140" s="214"/>
      <c r="K140" s="214"/>
      <c r="L140" s="220"/>
      <c r="M140" s="221"/>
      <c r="N140" s="222"/>
      <c r="O140" s="222"/>
      <c r="P140" s="222"/>
      <c r="Q140" s="222"/>
      <c r="R140" s="222"/>
      <c r="S140" s="222"/>
      <c r="T140" s="22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24" t="s">
        <v>130</v>
      </c>
      <c r="AU140" s="224" t="s">
        <v>85</v>
      </c>
      <c r="AV140" s="13" t="s">
        <v>85</v>
      </c>
      <c r="AW140" s="13" t="s">
        <v>4</v>
      </c>
      <c r="AX140" s="13" t="s">
        <v>83</v>
      </c>
      <c r="AY140" s="224" t="s">
        <v>120</v>
      </c>
    </row>
    <row r="141" s="2" customFormat="1" ht="16.5" customHeight="1">
      <c r="A141" s="38"/>
      <c r="B141" s="39"/>
      <c r="C141" s="200" t="s">
        <v>255</v>
      </c>
      <c r="D141" s="200" t="s">
        <v>123</v>
      </c>
      <c r="E141" s="201" t="s">
        <v>256</v>
      </c>
      <c r="F141" s="202" t="s">
        <v>257</v>
      </c>
      <c r="G141" s="203" t="s">
        <v>126</v>
      </c>
      <c r="H141" s="204">
        <v>131.34100000000001</v>
      </c>
      <c r="I141" s="205"/>
      <c r="J141" s="206">
        <f>ROUND(I141*H141,2)</f>
        <v>0</v>
      </c>
      <c r="K141" s="202" t="s">
        <v>127</v>
      </c>
      <c r="L141" s="44"/>
      <c r="M141" s="207" t="s">
        <v>19</v>
      </c>
      <c r="N141" s="208" t="s">
        <v>46</v>
      </c>
      <c r="O141" s="84"/>
      <c r="P141" s="209">
        <f>O141*H141</f>
        <v>0</v>
      </c>
      <c r="Q141" s="209">
        <v>0.00020000000000000001</v>
      </c>
      <c r="R141" s="209">
        <f>Q141*H141</f>
        <v>0.026268200000000002</v>
      </c>
      <c r="S141" s="209">
        <v>0</v>
      </c>
      <c r="T141" s="210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11" t="s">
        <v>162</v>
      </c>
      <c r="AT141" s="211" t="s">
        <v>123</v>
      </c>
      <c r="AU141" s="211" t="s">
        <v>85</v>
      </c>
      <c r="AY141" s="17" t="s">
        <v>120</v>
      </c>
      <c r="BE141" s="212">
        <f>IF(N141="základní",J141,0)</f>
        <v>0</v>
      </c>
      <c r="BF141" s="212">
        <f>IF(N141="snížená",J141,0)</f>
        <v>0</v>
      </c>
      <c r="BG141" s="212">
        <f>IF(N141="zákl. přenesená",J141,0)</f>
        <v>0</v>
      </c>
      <c r="BH141" s="212">
        <f>IF(N141="sníž. přenesená",J141,0)</f>
        <v>0</v>
      </c>
      <c r="BI141" s="212">
        <f>IF(N141="nulová",J141,0)</f>
        <v>0</v>
      </c>
      <c r="BJ141" s="17" t="s">
        <v>83</v>
      </c>
      <c r="BK141" s="212">
        <f>ROUND(I141*H141,2)</f>
        <v>0</v>
      </c>
      <c r="BL141" s="17" t="s">
        <v>162</v>
      </c>
      <c r="BM141" s="211" t="s">
        <v>258</v>
      </c>
    </row>
    <row r="142" s="13" customFormat="1">
      <c r="A142" s="13"/>
      <c r="B142" s="213"/>
      <c r="C142" s="214"/>
      <c r="D142" s="215" t="s">
        <v>130</v>
      </c>
      <c r="E142" s="216" t="s">
        <v>19</v>
      </c>
      <c r="F142" s="217" t="s">
        <v>143</v>
      </c>
      <c r="G142" s="214"/>
      <c r="H142" s="218">
        <v>78.100999999999999</v>
      </c>
      <c r="I142" s="219"/>
      <c r="J142" s="214"/>
      <c r="K142" s="214"/>
      <c r="L142" s="220"/>
      <c r="M142" s="221"/>
      <c r="N142" s="222"/>
      <c r="O142" s="222"/>
      <c r="P142" s="222"/>
      <c r="Q142" s="222"/>
      <c r="R142" s="222"/>
      <c r="S142" s="222"/>
      <c r="T142" s="22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24" t="s">
        <v>130</v>
      </c>
      <c r="AU142" s="224" t="s">
        <v>85</v>
      </c>
      <c r="AV142" s="13" t="s">
        <v>85</v>
      </c>
      <c r="AW142" s="13" t="s">
        <v>36</v>
      </c>
      <c r="AX142" s="13" t="s">
        <v>75</v>
      </c>
      <c r="AY142" s="224" t="s">
        <v>120</v>
      </c>
    </row>
    <row r="143" s="13" customFormat="1">
      <c r="A143" s="13"/>
      <c r="B143" s="213"/>
      <c r="C143" s="214"/>
      <c r="D143" s="215" t="s">
        <v>130</v>
      </c>
      <c r="E143" s="216" t="s">
        <v>19</v>
      </c>
      <c r="F143" s="217" t="s">
        <v>259</v>
      </c>
      <c r="G143" s="214"/>
      <c r="H143" s="218">
        <v>53.240000000000002</v>
      </c>
      <c r="I143" s="219"/>
      <c r="J143" s="214"/>
      <c r="K143" s="214"/>
      <c r="L143" s="220"/>
      <c r="M143" s="221"/>
      <c r="N143" s="222"/>
      <c r="O143" s="222"/>
      <c r="P143" s="222"/>
      <c r="Q143" s="222"/>
      <c r="R143" s="222"/>
      <c r="S143" s="222"/>
      <c r="T143" s="22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24" t="s">
        <v>130</v>
      </c>
      <c r="AU143" s="224" t="s">
        <v>85</v>
      </c>
      <c r="AV143" s="13" t="s">
        <v>85</v>
      </c>
      <c r="AW143" s="13" t="s">
        <v>36</v>
      </c>
      <c r="AX143" s="13" t="s">
        <v>75</v>
      </c>
      <c r="AY143" s="224" t="s">
        <v>120</v>
      </c>
    </row>
    <row r="144" s="14" customFormat="1">
      <c r="A144" s="14"/>
      <c r="B144" s="235"/>
      <c r="C144" s="236"/>
      <c r="D144" s="215" t="s">
        <v>130</v>
      </c>
      <c r="E144" s="237" t="s">
        <v>19</v>
      </c>
      <c r="F144" s="238" t="s">
        <v>260</v>
      </c>
      <c r="G144" s="236"/>
      <c r="H144" s="239">
        <v>131.34100000000001</v>
      </c>
      <c r="I144" s="240"/>
      <c r="J144" s="236"/>
      <c r="K144" s="236"/>
      <c r="L144" s="241"/>
      <c r="M144" s="242"/>
      <c r="N144" s="243"/>
      <c r="O144" s="243"/>
      <c r="P144" s="243"/>
      <c r="Q144" s="243"/>
      <c r="R144" s="243"/>
      <c r="S144" s="243"/>
      <c r="T144" s="24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45" t="s">
        <v>130</v>
      </c>
      <c r="AU144" s="245" t="s">
        <v>85</v>
      </c>
      <c r="AV144" s="14" t="s">
        <v>128</v>
      </c>
      <c r="AW144" s="14" t="s">
        <v>36</v>
      </c>
      <c r="AX144" s="14" t="s">
        <v>83</v>
      </c>
      <c r="AY144" s="245" t="s">
        <v>120</v>
      </c>
    </row>
    <row r="145" s="2" customFormat="1">
      <c r="A145" s="38"/>
      <c r="B145" s="39"/>
      <c r="C145" s="200" t="s">
        <v>261</v>
      </c>
      <c r="D145" s="200" t="s">
        <v>123</v>
      </c>
      <c r="E145" s="201" t="s">
        <v>262</v>
      </c>
      <c r="F145" s="202" t="s">
        <v>263</v>
      </c>
      <c r="G145" s="203" t="s">
        <v>126</v>
      </c>
      <c r="H145" s="204">
        <v>131.34100000000001</v>
      </c>
      <c r="I145" s="205"/>
      <c r="J145" s="206">
        <f>ROUND(I145*H145,2)</f>
        <v>0</v>
      </c>
      <c r="K145" s="202" t="s">
        <v>127</v>
      </c>
      <c r="L145" s="44"/>
      <c r="M145" s="246" t="s">
        <v>19</v>
      </c>
      <c r="N145" s="247" t="s">
        <v>46</v>
      </c>
      <c r="O145" s="248"/>
      <c r="P145" s="249">
        <f>O145*H145</f>
        <v>0</v>
      </c>
      <c r="Q145" s="249">
        <v>0.00029</v>
      </c>
      <c r="R145" s="249">
        <f>Q145*H145</f>
        <v>0.03808889</v>
      </c>
      <c r="S145" s="249">
        <v>0</v>
      </c>
      <c r="T145" s="250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11" t="s">
        <v>162</v>
      </c>
      <c r="AT145" s="211" t="s">
        <v>123</v>
      </c>
      <c r="AU145" s="211" t="s">
        <v>85</v>
      </c>
      <c r="AY145" s="17" t="s">
        <v>120</v>
      </c>
      <c r="BE145" s="212">
        <f>IF(N145="základní",J145,0)</f>
        <v>0</v>
      </c>
      <c r="BF145" s="212">
        <f>IF(N145="snížená",J145,0)</f>
        <v>0</v>
      </c>
      <c r="BG145" s="212">
        <f>IF(N145="zákl. přenesená",J145,0)</f>
        <v>0</v>
      </c>
      <c r="BH145" s="212">
        <f>IF(N145="sníž. přenesená",J145,0)</f>
        <v>0</v>
      </c>
      <c r="BI145" s="212">
        <f>IF(N145="nulová",J145,0)</f>
        <v>0</v>
      </c>
      <c r="BJ145" s="17" t="s">
        <v>83</v>
      </c>
      <c r="BK145" s="212">
        <f>ROUND(I145*H145,2)</f>
        <v>0</v>
      </c>
      <c r="BL145" s="17" t="s">
        <v>162</v>
      </c>
      <c r="BM145" s="211" t="s">
        <v>264</v>
      </c>
    </row>
    <row r="146" s="2" customFormat="1" ht="6.96" customHeight="1">
      <c r="A146" s="38"/>
      <c r="B146" s="59"/>
      <c r="C146" s="60"/>
      <c r="D146" s="60"/>
      <c r="E146" s="60"/>
      <c r="F146" s="60"/>
      <c r="G146" s="60"/>
      <c r="H146" s="60"/>
      <c r="I146" s="60"/>
      <c r="J146" s="60"/>
      <c r="K146" s="60"/>
      <c r="L146" s="44"/>
      <c r="M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</row>
  </sheetData>
  <sheetProtection sheet="1" autoFilter="0" formatColumns="0" formatRows="0" objects="1" scenarios="1" spinCount="100000" saltValue="VVtA/BdgtyIa0OLXBzsj4jWPTdOryApKycGQPebPg1R+lsubfd/4qys/9hlzo9K57tcYkP7LHY4/wJhBeYn87g==" hashValue="EcM/06KhfB6fKtVtlmn7id4GO3w4JZGI87sVl0xPi4r9uWDZi+H5lWNEoSAkYE2DyAEy+EI8BnSgcN5mI0xd6A==" algorithmName="SHA-512" password="CC35"/>
  <autoFilter ref="C89:K145"/>
  <mergeCells count="9">
    <mergeCell ref="E7:H7"/>
    <mergeCell ref="E9:H9"/>
    <mergeCell ref="E18:H18"/>
    <mergeCell ref="E27:H27"/>
    <mergeCell ref="E48:H48"/>
    <mergeCell ref="E50:H50"/>
    <mergeCell ref="E80:H80"/>
    <mergeCell ref="E82:H8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51" customWidth="1"/>
    <col min="2" max="2" width="1.667969" style="251" customWidth="1"/>
    <col min="3" max="4" width="5" style="251" customWidth="1"/>
    <col min="5" max="5" width="11.66016" style="251" customWidth="1"/>
    <col min="6" max="6" width="9.160156" style="251" customWidth="1"/>
    <col min="7" max="7" width="5" style="251" customWidth="1"/>
    <col min="8" max="8" width="77.83203" style="251" customWidth="1"/>
    <col min="9" max="10" width="20" style="251" customWidth="1"/>
    <col min="11" max="11" width="1.667969" style="251" customWidth="1"/>
  </cols>
  <sheetData>
    <row r="1" s="1" customFormat="1" ht="37.5" customHeight="1"/>
    <row r="2" s="1" customFormat="1" ht="7.5" customHeight="1">
      <c r="B2" s="252"/>
      <c r="C2" s="253"/>
      <c r="D2" s="253"/>
      <c r="E2" s="253"/>
      <c r="F2" s="253"/>
      <c r="G2" s="253"/>
      <c r="H2" s="253"/>
      <c r="I2" s="253"/>
      <c r="J2" s="253"/>
      <c r="K2" s="254"/>
    </row>
    <row r="3" s="15" customFormat="1" ht="45" customHeight="1">
      <c r="B3" s="255"/>
      <c r="C3" s="256" t="s">
        <v>265</v>
      </c>
      <c r="D3" s="256"/>
      <c r="E3" s="256"/>
      <c r="F3" s="256"/>
      <c r="G3" s="256"/>
      <c r="H3" s="256"/>
      <c r="I3" s="256"/>
      <c r="J3" s="256"/>
      <c r="K3" s="257"/>
    </row>
    <row r="4" s="1" customFormat="1" ht="25.5" customHeight="1">
      <c r="B4" s="258"/>
      <c r="C4" s="259" t="s">
        <v>266</v>
      </c>
      <c r="D4" s="259"/>
      <c r="E4" s="259"/>
      <c r="F4" s="259"/>
      <c r="G4" s="259"/>
      <c r="H4" s="259"/>
      <c r="I4" s="259"/>
      <c r="J4" s="259"/>
      <c r="K4" s="260"/>
    </row>
    <row r="5" s="1" customFormat="1" ht="5.25" customHeight="1">
      <c r="B5" s="258"/>
      <c r="C5" s="261"/>
      <c r="D5" s="261"/>
      <c r="E5" s="261"/>
      <c r="F5" s="261"/>
      <c r="G5" s="261"/>
      <c r="H5" s="261"/>
      <c r="I5" s="261"/>
      <c r="J5" s="261"/>
      <c r="K5" s="260"/>
    </row>
    <row r="6" s="1" customFormat="1" ht="15" customHeight="1">
      <c r="B6" s="258"/>
      <c r="C6" s="262" t="s">
        <v>267</v>
      </c>
      <c r="D6" s="262"/>
      <c r="E6" s="262"/>
      <c r="F6" s="262"/>
      <c r="G6" s="262"/>
      <c r="H6" s="262"/>
      <c r="I6" s="262"/>
      <c r="J6" s="262"/>
      <c r="K6" s="260"/>
    </row>
    <row r="7" s="1" customFormat="1" ht="15" customHeight="1">
      <c r="B7" s="263"/>
      <c r="C7" s="262" t="s">
        <v>268</v>
      </c>
      <c r="D7" s="262"/>
      <c r="E7" s="262"/>
      <c r="F7" s="262"/>
      <c r="G7" s="262"/>
      <c r="H7" s="262"/>
      <c r="I7" s="262"/>
      <c r="J7" s="262"/>
      <c r="K7" s="260"/>
    </row>
    <row r="8" s="1" customFormat="1" ht="12.75" customHeight="1">
      <c r="B8" s="263"/>
      <c r="C8" s="262"/>
      <c r="D8" s="262"/>
      <c r="E8" s="262"/>
      <c r="F8" s="262"/>
      <c r="G8" s="262"/>
      <c r="H8" s="262"/>
      <c r="I8" s="262"/>
      <c r="J8" s="262"/>
      <c r="K8" s="260"/>
    </row>
    <row r="9" s="1" customFormat="1" ht="15" customHeight="1">
      <c r="B9" s="263"/>
      <c r="C9" s="262" t="s">
        <v>269</v>
      </c>
      <c r="D9" s="262"/>
      <c r="E9" s="262"/>
      <c r="F9" s="262"/>
      <c r="G9" s="262"/>
      <c r="H9" s="262"/>
      <c r="I9" s="262"/>
      <c r="J9" s="262"/>
      <c r="K9" s="260"/>
    </row>
    <row r="10" s="1" customFormat="1" ht="15" customHeight="1">
      <c r="B10" s="263"/>
      <c r="C10" s="262"/>
      <c r="D10" s="262" t="s">
        <v>270</v>
      </c>
      <c r="E10" s="262"/>
      <c r="F10" s="262"/>
      <c r="G10" s="262"/>
      <c r="H10" s="262"/>
      <c r="I10" s="262"/>
      <c r="J10" s="262"/>
      <c r="K10" s="260"/>
    </row>
    <row r="11" s="1" customFormat="1" ht="15" customHeight="1">
      <c r="B11" s="263"/>
      <c r="C11" s="264"/>
      <c r="D11" s="262" t="s">
        <v>271</v>
      </c>
      <c r="E11" s="262"/>
      <c r="F11" s="262"/>
      <c r="G11" s="262"/>
      <c r="H11" s="262"/>
      <c r="I11" s="262"/>
      <c r="J11" s="262"/>
      <c r="K11" s="260"/>
    </row>
    <row r="12" s="1" customFormat="1" ht="15" customHeight="1">
      <c r="B12" s="263"/>
      <c r="C12" s="264"/>
      <c r="D12" s="262"/>
      <c r="E12" s="262"/>
      <c r="F12" s="262"/>
      <c r="G12" s="262"/>
      <c r="H12" s="262"/>
      <c r="I12" s="262"/>
      <c r="J12" s="262"/>
      <c r="K12" s="260"/>
    </row>
    <row r="13" s="1" customFormat="1" ht="15" customHeight="1">
      <c r="B13" s="263"/>
      <c r="C13" s="264"/>
      <c r="D13" s="265" t="s">
        <v>272</v>
      </c>
      <c r="E13" s="262"/>
      <c r="F13" s="262"/>
      <c r="G13" s="262"/>
      <c r="H13" s="262"/>
      <c r="I13" s="262"/>
      <c r="J13" s="262"/>
      <c r="K13" s="260"/>
    </row>
    <row r="14" s="1" customFormat="1" ht="12.75" customHeight="1">
      <c r="B14" s="263"/>
      <c r="C14" s="264"/>
      <c r="D14" s="264"/>
      <c r="E14" s="264"/>
      <c r="F14" s="264"/>
      <c r="G14" s="264"/>
      <c r="H14" s="264"/>
      <c r="I14" s="264"/>
      <c r="J14" s="264"/>
      <c r="K14" s="260"/>
    </row>
    <row r="15" s="1" customFormat="1" ht="15" customHeight="1">
      <c r="B15" s="263"/>
      <c r="C15" s="264"/>
      <c r="D15" s="262" t="s">
        <v>273</v>
      </c>
      <c r="E15" s="262"/>
      <c r="F15" s="262"/>
      <c r="G15" s="262"/>
      <c r="H15" s="262"/>
      <c r="I15" s="262"/>
      <c r="J15" s="262"/>
      <c r="K15" s="260"/>
    </row>
    <row r="16" s="1" customFormat="1" ht="15" customHeight="1">
      <c r="B16" s="263"/>
      <c r="C16" s="264"/>
      <c r="D16" s="262" t="s">
        <v>274</v>
      </c>
      <c r="E16" s="262"/>
      <c r="F16" s="262"/>
      <c r="G16" s="262"/>
      <c r="H16" s="262"/>
      <c r="I16" s="262"/>
      <c r="J16" s="262"/>
      <c r="K16" s="260"/>
    </row>
    <row r="17" s="1" customFormat="1" ht="15" customHeight="1">
      <c r="B17" s="263"/>
      <c r="C17" s="264"/>
      <c r="D17" s="262" t="s">
        <v>275</v>
      </c>
      <c r="E17" s="262"/>
      <c r="F17" s="262"/>
      <c r="G17" s="262"/>
      <c r="H17" s="262"/>
      <c r="I17" s="262"/>
      <c r="J17" s="262"/>
      <c r="K17" s="260"/>
    </row>
    <row r="18" s="1" customFormat="1" ht="15" customHeight="1">
      <c r="B18" s="263"/>
      <c r="C18" s="264"/>
      <c r="D18" s="264"/>
      <c r="E18" s="266" t="s">
        <v>82</v>
      </c>
      <c r="F18" s="262" t="s">
        <v>276</v>
      </c>
      <c r="G18" s="262"/>
      <c r="H18" s="262"/>
      <c r="I18" s="262"/>
      <c r="J18" s="262"/>
      <c r="K18" s="260"/>
    </row>
    <row r="19" s="1" customFormat="1" ht="15" customHeight="1">
      <c r="B19" s="263"/>
      <c r="C19" s="264"/>
      <c r="D19" s="264"/>
      <c r="E19" s="266" t="s">
        <v>277</v>
      </c>
      <c r="F19" s="262" t="s">
        <v>278</v>
      </c>
      <c r="G19" s="262"/>
      <c r="H19" s="262"/>
      <c r="I19" s="262"/>
      <c r="J19" s="262"/>
      <c r="K19" s="260"/>
    </row>
    <row r="20" s="1" customFormat="1" ht="15" customHeight="1">
      <c r="B20" s="263"/>
      <c r="C20" s="264"/>
      <c r="D20" s="264"/>
      <c r="E20" s="266" t="s">
        <v>279</v>
      </c>
      <c r="F20" s="262" t="s">
        <v>280</v>
      </c>
      <c r="G20" s="262"/>
      <c r="H20" s="262"/>
      <c r="I20" s="262"/>
      <c r="J20" s="262"/>
      <c r="K20" s="260"/>
    </row>
    <row r="21" s="1" customFormat="1" ht="15" customHeight="1">
      <c r="B21" s="263"/>
      <c r="C21" s="264"/>
      <c r="D21" s="264"/>
      <c r="E21" s="266" t="s">
        <v>281</v>
      </c>
      <c r="F21" s="262" t="s">
        <v>282</v>
      </c>
      <c r="G21" s="262"/>
      <c r="H21" s="262"/>
      <c r="I21" s="262"/>
      <c r="J21" s="262"/>
      <c r="K21" s="260"/>
    </row>
    <row r="22" s="1" customFormat="1" ht="15" customHeight="1">
      <c r="B22" s="263"/>
      <c r="C22" s="264"/>
      <c r="D22" s="264"/>
      <c r="E22" s="266" t="s">
        <v>283</v>
      </c>
      <c r="F22" s="262" t="s">
        <v>284</v>
      </c>
      <c r="G22" s="262"/>
      <c r="H22" s="262"/>
      <c r="I22" s="262"/>
      <c r="J22" s="262"/>
      <c r="K22" s="260"/>
    </row>
    <row r="23" s="1" customFormat="1" ht="15" customHeight="1">
      <c r="B23" s="263"/>
      <c r="C23" s="264"/>
      <c r="D23" s="264"/>
      <c r="E23" s="266" t="s">
        <v>285</v>
      </c>
      <c r="F23" s="262" t="s">
        <v>286</v>
      </c>
      <c r="G23" s="262"/>
      <c r="H23" s="262"/>
      <c r="I23" s="262"/>
      <c r="J23" s="262"/>
      <c r="K23" s="260"/>
    </row>
    <row r="24" s="1" customFormat="1" ht="12.75" customHeight="1">
      <c r="B24" s="263"/>
      <c r="C24" s="264"/>
      <c r="D24" s="264"/>
      <c r="E24" s="264"/>
      <c r="F24" s="264"/>
      <c r="G24" s="264"/>
      <c r="H24" s="264"/>
      <c r="I24" s="264"/>
      <c r="J24" s="264"/>
      <c r="K24" s="260"/>
    </row>
    <row r="25" s="1" customFormat="1" ht="15" customHeight="1">
      <c r="B25" s="263"/>
      <c r="C25" s="262" t="s">
        <v>287</v>
      </c>
      <c r="D25" s="262"/>
      <c r="E25" s="262"/>
      <c r="F25" s="262"/>
      <c r="G25" s="262"/>
      <c r="H25" s="262"/>
      <c r="I25" s="262"/>
      <c r="J25" s="262"/>
      <c r="K25" s="260"/>
    </row>
    <row r="26" s="1" customFormat="1" ht="15" customHeight="1">
      <c r="B26" s="263"/>
      <c r="C26" s="262" t="s">
        <v>288</v>
      </c>
      <c r="D26" s="262"/>
      <c r="E26" s="262"/>
      <c r="F26" s="262"/>
      <c r="G26" s="262"/>
      <c r="H26" s="262"/>
      <c r="I26" s="262"/>
      <c r="J26" s="262"/>
      <c r="K26" s="260"/>
    </row>
    <row r="27" s="1" customFormat="1" ht="15" customHeight="1">
      <c r="B27" s="263"/>
      <c r="C27" s="262"/>
      <c r="D27" s="262" t="s">
        <v>289</v>
      </c>
      <c r="E27" s="262"/>
      <c r="F27" s="262"/>
      <c r="G27" s="262"/>
      <c r="H27" s="262"/>
      <c r="I27" s="262"/>
      <c r="J27" s="262"/>
      <c r="K27" s="260"/>
    </row>
    <row r="28" s="1" customFormat="1" ht="15" customHeight="1">
      <c r="B28" s="263"/>
      <c r="C28" s="264"/>
      <c r="D28" s="262" t="s">
        <v>290</v>
      </c>
      <c r="E28" s="262"/>
      <c r="F28" s="262"/>
      <c r="G28" s="262"/>
      <c r="H28" s="262"/>
      <c r="I28" s="262"/>
      <c r="J28" s="262"/>
      <c r="K28" s="260"/>
    </row>
    <row r="29" s="1" customFormat="1" ht="12.75" customHeight="1">
      <c r="B29" s="263"/>
      <c r="C29" s="264"/>
      <c r="D29" s="264"/>
      <c r="E29" s="264"/>
      <c r="F29" s="264"/>
      <c r="G29" s="264"/>
      <c r="H29" s="264"/>
      <c r="I29" s="264"/>
      <c r="J29" s="264"/>
      <c r="K29" s="260"/>
    </row>
    <row r="30" s="1" customFormat="1" ht="15" customHeight="1">
      <c r="B30" s="263"/>
      <c r="C30" s="264"/>
      <c r="D30" s="262" t="s">
        <v>291</v>
      </c>
      <c r="E30" s="262"/>
      <c r="F30" s="262"/>
      <c r="G30" s="262"/>
      <c r="H30" s="262"/>
      <c r="I30" s="262"/>
      <c r="J30" s="262"/>
      <c r="K30" s="260"/>
    </row>
    <row r="31" s="1" customFormat="1" ht="15" customHeight="1">
      <c r="B31" s="263"/>
      <c r="C31" s="264"/>
      <c r="D31" s="262" t="s">
        <v>292</v>
      </c>
      <c r="E31" s="262"/>
      <c r="F31" s="262"/>
      <c r="G31" s="262"/>
      <c r="H31" s="262"/>
      <c r="I31" s="262"/>
      <c r="J31" s="262"/>
      <c r="K31" s="260"/>
    </row>
    <row r="32" s="1" customFormat="1" ht="12.75" customHeight="1">
      <c r="B32" s="263"/>
      <c r="C32" s="264"/>
      <c r="D32" s="264"/>
      <c r="E32" s="264"/>
      <c r="F32" s="264"/>
      <c r="G32" s="264"/>
      <c r="H32" s="264"/>
      <c r="I32" s="264"/>
      <c r="J32" s="264"/>
      <c r="K32" s="260"/>
    </row>
    <row r="33" s="1" customFormat="1" ht="15" customHeight="1">
      <c r="B33" s="263"/>
      <c r="C33" s="264"/>
      <c r="D33" s="262" t="s">
        <v>293</v>
      </c>
      <c r="E33" s="262"/>
      <c r="F33" s="262"/>
      <c r="G33" s="262"/>
      <c r="H33" s="262"/>
      <c r="I33" s="262"/>
      <c r="J33" s="262"/>
      <c r="K33" s="260"/>
    </row>
    <row r="34" s="1" customFormat="1" ht="15" customHeight="1">
      <c r="B34" s="263"/>
      <c r="C34" s="264"/>
      <c r="D34" s="262" t="s">
        <v>294</v>
      </c>
      <c r="E34" s="262"/>
      <c r="F34" s="262"/>
      <c r="G34" s="262"/>
      <c r="H34" s="262"/>
      <c r="I34" s="262"/>
      <c r="J34" s="262"/>
      <c r="K34" s="260"/>
    </row>
    <row r="35" s="1" customFormat="1" ht="15" customHeight="1">
      <c r="B35" s="263"/>
      <c r="C35" s="264"/>
      <c r="D35" s="262" t="s">
        <v>295</v>
      </c>
      <c r="E35" s="262"/>
      <c r="F35" s="262"/>
      <c r="G35" s="262"/>
      <c r="H35" s="262"/>
      <c r="I35" s="262"/>
      <c r="J35" s="262"/>
      <c r="K35" s="260"/>
    </row>
    <row r="36" s="1" customFormat="1" ht="15" customHeight="1">
      <c r="B36" s="263"/>
      <c r="C36" s="264"/>
      <c r="D36" s="262"/>
      <c r="E36" s="265" t="s">
        <v>106</v>
      </c>
      <c r="F36" s="262"/>
      <c r="G36" s="262" t="s">
        <v>296</v>
      </c>
      <c r="H36" s="262"/>
      <c r="I36" s="262"/>
      <c r="J36" s="262"/>
      <c r="K36" s="260"/>
    </row>
    <row r="37" s="1" customFormat="1" ht="30.75" customHeight="1">
      <c r="B37" s="263"/>
      <c r="C37" s="264"/>
      <c r="D37" s="262"/>
      <c r="E37" s="265" t="s">
        <v>297</v>
      </c>
      <c r="F37" s="262"/>
      <c r="G37" s="262" t="s">
        <v>298</v>
      </c>
      <c r="H37" s="262"/>
      <c r="I37" s="262"/>
      <c r="J37" s="262"/>
      <c r="K37" s="260"/>
    </row>
    <row r="38" s="1" customFormat="1" ht="15" customHeight="1">
      <c r="B38" s="263"/>
      <c r="C38" s="264"/>
      <c r="D38" s="262"/>
      <c r="E38" s="265" t="s">
        <v>56</v>
      </c>
      <c r="F38" s="262"/>
      <c r="G38" s="262" t="s">
        <v>299</v>
      </c>
      <c r="H38" s="262"/>
      <c r="I38" s="262"/>
      <c r="J38" s="262"/>
      <c r="K38" s="260"/>
    </row>
    <row r="39" s="1" customFormat="1" ht="15" customHeight="1">
      <c r="B39" s="263"/>
      <c r="C39" s="264"/>
      <c r="D39" s="262"/>
      <c r="E39" s="265" t="s">
        <v>57</v>
      </c>
      <c r="F39" s="262"/>
      <c r="G39" s="262" t="s">
        <v>300</v>
      </c>
      <c r="H39" s="262"/>
      <c r="I39" s="262"/>
      <c r="J39" s="262"/>
      <c r="K39" s="260"/>
    </row>
    <row r="40" s="1" customFormat="1" ht="15" customHeight="1">
      <c r="B40" s="263"/>
      <c r="C40" s="264"/>
      <c r="D40" s="262"/>
      <c r="E40" s="265" t="s">
        <v>107</v>
      </c>
      <c r="F40" s="262"/>
      <c r="G40" s="262" t="s">
        <v>301</v>
      </c>
      <c r="H40" s="262"/>
      <c r="I40" s="262"/>
      <c r="J40" s="262"/>
      <c r="K40" s="260"/>
    </row>
    <row r="41" s="1" customFormat="1" ht="15" customHeight="1">
      <c r="B41" s="263"/>
      <c r="C41" s="264"/>
      <c r="D41" s="262"/>
      <c r="E41" s="265" t="s">
        <v>108</v>
      </c>
      <c r="F41" s="262"/>
      <c r="G41" s="262" t="s">
        <v>302</v>
      </c>
      <c r="H41" s="262"/>
      <c r="I41" s="262"/>
      <c r="J41" s="262"/>
      <c r="K41" s="260"/>
    </row>
    <row r="42" s="1" customFormat="1" ht="15" customHeight="1">
      <c r="B42" s="263"/>
      <c r="C42" s="264"/>
      <c r="D42" s="262"/>
      <c r="E42" s="265" t="s">
        <v>303</v>
      </c>
      <c r="F42" s="262"/>
      <c r="G42" s="262" t="s">
        <v>304</v>
      </c>
      <c r="H42" s="262"/>
      <c r="I42" s="262"/>
      <c r="J42" s="262"/>
      <c r="K42" s="260"/>
    </row>
    <row r="43" s="1" customFormat="1" ht="15" customHeight="1">
      <c r="B43" s="263"/>
      <c r="C43" s="264"/>
      <c r="D43" s="262"/>
      <c r="E43" s="265"/>
      <c r="F43" s="262"/>
      <c r="G43" s="262" t="s">
        <v>305</v>
      </c>
      <c r="H43" s="262"/>
      <c r="I43" s="262"/>
      <c r="J43" s="262"/>
      <c r="K43" s="260"/>
    </row>
    <row r="44" s="1" customFormat="1" ht="15" customHeight="1">
      <c r="B44" s="263"/>
      <c r="C44" s="264"/>
      <c r="D44" s="262"/>
      <c r="E44" s="265" t="s">
        <v>306</v>
      </c>
      <c r="F44" s="262"/>
      <c r="G44" s="262" t="s">
        <v>307</v>
      </c>
      <c r="H44" s="262"/>
      <c r="I44" s="262"/>
      <c r="J44" s="262"/>
      <c r="K44" s="260"/>
    </row>
    <row r="45" s="1" customFormat="1" ht="15" customHeight="1">
      <c r="B45" s="263"/>
      <c r="C45" s="264"/>
      <c r="D45" s="262"/>
      <c r="E45" s="265" t="s">
        <v>110</v>
      </c>
      <c r="F45" s="262"/>
      <c r="G45" s="262" t="s">
        <v>308</v>
      </c>
      <c r="H45" s="262"/>
      <c r="I45" s="262"/>
      <c r="J45" s="262"/>
      <c r="K45" s="260"/>
    </row>
    <row r="46" s="1" customFormat="1" ht="12.75" customHeight="1">
      <c r="B46" s="263"/>
      <c r="C46" s="264"/>
      <c r="D46" s="262"/>
      <c r="E46" s="262"/>
      <c r="F46" s="262"/>
      <c r="G46" s="262"/>
      <c r="H46" s="262"/>
      <c r="I46" s="262"/>
      <c r="J46" s="262"/>
      <c r="K46" s="260"/>
    </row>
    <row r="47" s="1" customFormat="1" ht="15" customHeight="1">
      <c r="B47" s="263"/>
      <c r="C47" s="264"/>
      <c r="D47" s="262" t="s">
        <v>309</v>
      </c>
      <c r="E47" s="262"/>
      <c r="F47" s="262"/>
      <c r="G47" s="262"/>
      <c r="H47" s="262"/>
      <c r="I47" s="262"/>
      <c r="J47" s="262"/>
      <c r="K47" s="260"/>
    </row>
    <row r="48" s="1" customFormat="1" ht="15" customHeight="1">
      <c r="B48" s="263"/>
      <c r="C48" s="264"/>
      <c r="D48" s="264"/>
      <c r="E48" s="262" t="s">
        <v>310</v>
      </c>
      <c r="F48" s="262"/>
      <c r="G48" s="262"/>
      <c r="H48" s="262"/>
      <c r="I48" s="262"/>
      <c r="J48" s="262"/>
      <c r="K48" s="260"/>
    </row>
    <row r="49" s="1" customFormat="1" ht="15" customHeight="1">
      <c r="B49" s="263"/>
      <c r="C49" s="264"/>
      <c r="D49" s="264"/>
      <c r="E49" s="262" t="s">
        <v>311</v>
      </c>
      <c r="F49" s="262"/>
      <c r="G49" s="262"/>
      <c r="H49" s="262"/>
      <c r="I49" s="262"/>
      <c r="J49" s="262"/>
      <c r="K49" s="260"/>
    </row>
    <row r="50" s="1" customFormat="1" ht="15" customHeight="1">
      <c r="B50" s="263"/>
      <c r="C50" s="264"/>
      <c r="D50" s="264"/>
      <c r="E50" s="262" t="s">
        <v>312</v>
      </c>
      <c r="F50" s="262"/>
      <c r="G50" s="262"/>
      <c r="H50" s="262"/>
      <c r="I50" s="262"/>
      <c r="J50" s="262"/>
      <c r="K50" s="260"/>
    </row>
    <row r="51" s="1" customFormat="1" ht="15" customHeight="1">
      <c r="B51" s="263"/>
      <c r="C51" s="264"/>
      <c r="D51" s="262" t="s">
        <v>313</v>
      </c>
      <c r="E51" s="262"/>
      <c r="F51" s="262"/>
      <c r="G51" s="262"/>
      <c r="H51" s="262"/>
      <c r="I51" s="262"/>
      <c r="J51" s="262"/>
      <c r="K51" s="260"/>
    </row>
    <row r="52" s="1" customFormat="1" ht="25.5" customHeight="1">
      <c r="B52" s="258"/>
      <c r="C52" s="259" t="s">
        <v>314</v>
      </c>
      <c r="D52" s="259"/>
      <c r="E52" s="259"/>
      <c r="F52" s="259"/>
      <c r="G52" s="259"/>
      <c r="H52" s="259"/>
      <c r="I52" s="259"/>
      <c r="J52" s="259"/>
      <c r="K52" s="260"/>
    </row>
    <row r="53" s="1" customFormat="1" ht="5.25" customHeight="1">
      <c r="B53" s="258"/>
      <c r="C53" s="261"/>
      <c r="D53" s="261"/>
      <c r="E53" s="261"/>
      <c r="F53" s="261"/>
      <c r="G53" s="261"/>
      <c r="H53" s="261"/>
      <c r="I53" s="261"/>
      <c r="J53" s="261"/>
      <c r="K53" s="260"/>
    </row>
    <row r="54" s="1" customFormat="1" ht="15" customHeight="1">
      <c r="B54" s="258"/>
      <c r="C54" s="262" t="s">
        <v>315</v>
      </c>
      <c r="D54" s="262"/>
      <c r="E54" s="262"/>
      <c r="F54" s="262"/>
      <c r="G54" s="262"/>
      <c r="H54" s="262"/>
      <c r="I54" s="262"/>
      <c r="J54" s="262"/>
      <c r="K54" s="260"/>
    </row>
    <row r="55" s="1" customFormat="1" ht="15" customHeight="1">
      <c r="B55" s="258"/>
      <c r="C55" s="262" t="s">
        <v>316</v>
      </c>
      <c r="D55" s="262"/>
      <c r="E55" s="262"/>
      <c r="F55" s="262"/>
      <c r="G55" s="262"/>
      <c r="H55" s="262"/>
      <c r="I55" s="262"/>
      <c r="J55" s="262"/>
      <c r="K55" s="260"/>
    </row>
    <row r="56" s="1" customFormat="1" ht="12.75" customHeight="1">
      <c r="B56" s="258"/>
      <c r="C56" s="262"/>
      <c r="D56" s="262"/>
      <c r="E56" s="262"/>
      <c r="F56" s="262"/>
      <c r="G56" s="262"/>
      <c r="H56" s="262"/>
      <c r="I56" s="262"/>
      <c r="J56" s="262"/>
      <c r="K56" s="260"/>
    </row>
    <row r="57" s="1" customFormat="1" ht="15" customHeight="1">
      <c r="B57" s="258"/>
      <c r="C57" s="262" t="s">
        <v>317</v>
      </c>
      <c r="D57" s="262"/>
      <c r="E57" s="262"/>
      <c r="F57" s="262"/>
      <c r="G57" s="262"/>
      <c r="H57" s="262"/>
      <c r="I57" s="262"/>
      <c r="J57" s="262"/>
      <c r="K57" s="260"/>
    </row>
    <row r="58" s="1" customFormat="1" ht="15" customHeight="1">
      <c r="B58" s="258"/>
      <c r="C58" s="264"/>
      <c r="D58" s="262" t="s">
        <v>318</v>
      </c>
      <c r="E58" s="262"/>
      <c r="F58" s="262"/>
      <c r="G58" s="262"/>
      <c r="H58" s="262"/>
      <c r="I58" s="262"/>
      <c r="J58" s="262"/>
      <c r="K58" s="260"/>
    </row>
    <row r="59" s="1" customFormat="1" ht="15" customHeight="1">
      <c r="B59" s="258"/>
      <c r="C59" s="264"/>
      <c r="D59" s="262" t="s">
        <v>319</v>
      </c>
      <c r="E59" s="262"/>
      <c r="F59" s="262"/>
      <c r="G59" s="262"/>
      <c r="H59" s="262"/>
      <c r="I59" s="262"/>
      <c r="J59" s="262"/>
      <c r="K59" s="260"/>
    </row>
    <row r="60" s="1" customFormat="1" ht="15" customHeight="1">
      <c r="B60" s="258"/>
      <c r="C60" s="264"/>
      <c r="D60" s="262" t="s">
        <v>320</v>
      </c>
      <c r="E60" s="262"/>
      <c r="F60" s="262"/>
      <c r="G60" s="262"/>
      <c r="H60" s="262"/>
      <c r="I60" s="262"/>
      <c r="J60" s="262"/>
      <c r="K60" s="260"/>
    </row>
    <row r="61" s="1" customFormat="1" ht="15" customHeight="1">
      <c r="B61" s="258"/>
      <c r="C61" s="264"/>
      <c r="D61" s="262" t="s">
        <v>321</v>
      </c>
      <c r="E61" s="262"/>
      <c r="F61" s="262"/>
      <c r="G61" s="262"/>
      <c r="H61" s="262"/>
      <c r="I61" s="262"/>
      <c r="J61" s="262"/>
      <c r="K61" s="260"/>
    </row>
    <row r="62" s="1" customFormat="1" ht="15" customHeight="1">
      <c r="B62" s="258"/>
      <c r="C62" s="264"/>
      <c r="D62" s="267" t="s">
        <v>322</v>
      </c>
      <c r="E62" s="267"/>
      <c r="F62" s="267"/>
      <c r="G62" s="267"/>
      <c r="H62" s="267"/>
      <c r="I62" s="267"/>
      <c r="J62" s="267"/>
      <c r="K62" s="260"/>
    </row>
    <row r="63" s="1" customFormat="1" ht="15" customHeight="1">
      <c r="B63" s="258"/>
      <c r="C63" s="264"/>
      <c r="D63" s="262" t="s">
        <v>323</v>
      </c>
      <c r="E63" s="262"/>
      <c r="F63" s="262"/>
      <c r="G63" s="262"/>
      <c r="H63" s="262"/>
      <c r="I63" s="262"/>
      <c r="J63" s="262"/>
      <c r="K63" s="260"/>
    </row>
    <row r="64" s="1" customFormat="1" ht="12.75" customHeight="1">
      <c r="B64" s="258"/>
      <c r="C64" s="264"/>
      <c r="D64" s="264"/>
      <c r="E64" s="268"/>
      <c r="F64" s="264"/>
      <c r="G64" s="264"/>
      <c r="H64" s="264"/>
      <c r="I64" s="264"/>
      <c r="J64" s="264"/>
      <c r="K64" s="260"/>
    </row>
    <row r="65" s="1" customFormat="1" ht="15" customHeight="1">
      <c r="B65" s="258"/>
      <c r="C65" s="264"/>
      <c r="D65" s="262" t="s">
        <v>324</v>
      </c>
      <c r="E65" s="262"/>
      <c r="F65" s="262"/>
      <c r="G65" s="262"/>
      <c r="H65" s="262"/>
      <c r="I65" s="262"/>
      <c r="J65" s="262"/>
      <c r="K65" s="260"/>
    </row>
    <row r="66" s="1" customFormat="1" ht="15" customHeight="1">
      <c r="B66" s="258"/>
      <c r="C66" s="264"/>
      <c r="D66" s="267" t="s">
        <v>325</v>
      </c>
      <c r="E66" s="267"/>
      <c r="F66" s="267"/>
      <c r="G66" s="267"/>
      <c r="H66" s="267"/>
      <c r="I66" s="267"/>
      <c r="J66" s="267"/>
      <c r="K66" s="260"/>
    </row>
    <row r="67" s="1" customFormat="1" ht="15" customHeight="1">
      <c r="B67" s="258"/>
      <c r="C67" s="264"/>
      <c r="D67" s="262" t="s">
        <v>326</v>
      </c>
      <c r="E67" s="262"/>
      <c r="F67" s="262"/>
      <c r="G67" s="262"/>
      <c r="H67" s="262"/>
      <c r="I67" s="262"/>
      <c r="J67" s="262"/>
      <c r="K67" s="260"/>
    </row>
    <row r="68" s="1" customFormat="1" ht="15" customHeight="1">
      <c r="B68" s="258"/>
      <c r="C68" s="264"/>
      <c r="D68" s="262" t="s">
        <v>327</v>
      </c>
      <c r="E68" s="262"/>
      <c r="F68" s="262"/>
      <c r="G68" s="262"/>
      <c r="H68" s="262"/>
      <c r="I68" s="262"/>
      <c r="J68" s="262"/>
      <c r="K68" s="260"/>
    </row>
    <row r="69" s="1" customFormat="1" ht="15" customHeight="1">
      <c r="B69" s="258"/>
      <c r="C69" s="264"/>
      <c r="D69" s="262" t="s">
        <v>328</v>
      </c>
      <c r="E69" s="262"/>
      <c r="F69" s="262"/>
      <c r="G69" s="262"/>
      <c r="H69" s="262"/>
      <c r="I69" s="262"/>
      <c r="J69" s="262"/>
      <c r="K69" s="260"/>
    </row>
    <row r="70" s="1" customFormat="1" ht="15" customHeight="1">
      <c r="B70" s="258"/>
      <c r="C70" s="264"/>
      <c r="D70" s="262" t="s">
        <v>329</v>
      </c>
      <c r="E70" s="262"/>
      <c r="F70" s="262"/>
      <c r="G70" s="262"/>
      <c r="H70" s="262"/>
      <c r="I70" s="262"/>
      <c r="J70" s="262"/>
      <c r="K70" s="260"/>
    </row>
    <row r="71" s="1" customFormat="1" ht="12.75" customHeight="1">
      <c r="B71" s="269"/>
      <c r="C71" s="270"/>
      <c r="D71" s="270"/>
      <c r="E71" s="270"/>
      <c r="F71" s="270"/>
      <c r="G71" s="270"/>
      <c r="H71" s="270"/>
      <c r="I71" s="270"/>
      <c r="J71" s="270"/>
      <c r="K71" s="271"/>
    </row>
    <row r="72" s="1" customFormat="1" ht="18.75" customHeight="1">
      <c r="B72" s="272"/>
      <c r="C72" s="272"/>
      <c r="D72" s="272"/>
      <c r="E72" s="272"/>
      <c r="F72" s="272"/>
      <c r="G72" s="272"/>
      <c r="H72" s="272"/>
      <c r="I72" s="272"/>
      <c r="J72" s="272"/>
      <c r="K72" s="273"/>
    </row>
    <row r="73" s="1" customFormat="1" ht="18.75" customHeight="1">
      <c r="B73" s="273"/>
      <c r="C73" s="273"/>
      <c r="D73" s="273"/>
      <c r="E73" s="273"/>
      <c r="F73" s="273"/>
      <c r="G73" s="273"/>
      <c r="H73" s="273"/>
      <c r="I73" s="273"/>
      <c r="J73" s="273"/>
      <c r="K73" s="273"/>
    </row>
    <row r="74" s="1" customFormat="1" ht="7.5" customHeight="1">
      <c r="B74" s="274"/>
      <c r="C74" s="275"/>
      <c r="D74" s="275"/>
      <c r="E74" s="275"/>
      <c r="F74" s="275"/>
      <c r="G74" s="275"/>
      <c r="H74" s="275"/>
      <c r="I74" s="275"/>
      <c r="J74" s="275"/>
      <c r="K74" s="276"/>
    </row>
    <row r="75" s="1" customFormat="1" ht="45" customHeight="1">
      <c r="B75" s="277"/>
      <c r="C75" s="278" t="s">
        <v>330</v>
      </c>
      <c r="D75" s="278"/>
      <c r="E75" s="278"/>
      <c r="F75" s="278"/>
      <c r="G75" s="278"/>
      <c r="H75" s="278"/>
      <c r="I75" s="278"/>
      <c r="J75" s="278"/>
      <c r="K75" s="279"/>
    </row>
    <row r="76" s="1" customFormat="1" ht="17.25" customHeight="1">
      <c r="B76" s="277"/>
      <c r="C76" s="280" t="s">
        <v>331</v>
      </c>
      <c r="D76" s="280"/>
      <c r="E76" s="280"/>
      <c r="F76" s="280" t="s">
        <v>332</v>
      </c>
      <c r="G76" s="281"/>
      <c r="H76" s="280" t="s">
        <v>57</v>
      </c>
      <c r="I76" s="280" t="s">
        <v>60</v>
      </c>
      <c r="J76" s="280" t="s">
        <v>333</v>
      </c>
      <c r="K76" s="279"/>
    </row>
    <row r="77" s="1" customFormat="1" ht="17.25" customHeight="1">
      <c r="B77" s="277"/>
      <c r="C77" s="282" t="s">
        <v>334</v>
      </c>
      <c r="D77" s="282"/>
      <c r="E77" s="282"/>
      <c r="F77" s="283" t="s">
        <v>335</v>
      </c>
      <c r="G77" s="284"/>
      <c r="H77" s="282"/>
      <c r="I77" s="282"/>
      <c r="J77" s="282" t="s">
        <v>336</v>
      </c>
      <c r="K77" s="279"/>
    </row>
    <row r="78" s="1" customFormat="1" ht="5.25" customHeight="1">
      <c r="B78" s="277"/>
      <c r="C78" s="285"/>
      <c r="D78" s="285"/>
      <c r="E78" s="285"/>
      <c r="F78" s="285"/>
      <c r="G78" s="286"/>
      <c r="H78" s="285"/>
      <c r="I78" s="285"/>
      <c r="J78" s="285"/>
      <c r="K78" s="279"/>
    </row>
    <row r="79" s="1" customFormat="1" ht="15" customHeight="1">
      <c r="B79" s="277"/>
      <c r="C79" s="265" t="s">
        <v>56</v>
      </c>
      <c r="D79" s="287"/>
      <c r="E79" s="287"/>
      <c r="F79" s="288" t="s">
        <v>337</v>
      </c>
      <c r="G79" s="289"/>
      <c r="H79" s="265" t="s">
        <v>338</v>
      </c>
      <c r="I79" s="265" t="s">
        <v>339</v>
      </c>
      <c r="J79" s="265">
        <v>20</v>
      </c>
      <c r="K79" s="279"/>
    </row>
    <row r="80" s="1" customFormat="1" ht="15" customHeight="1">
      <c r="B80" s="277"/>
      <c r="C80" s="265" t="s">
        <v>340</v>
      </c>
      <c r="D80" s="265"/>
      <c r="E80" s="265"/>
      <c r="F80" s="288" t="s">
        <v>337</v>
      </c>
      <c r="G80" s="289"/>
      <c r="H80" s="265" t="s">
        <v>341</v>
      </c>
      <c r="I80" s="265" t="s">
        <v>339</v>
      </c>
      <c r="J80" s="265">
        <v>120</v>
      </c>
      <c r="K80" s="279"/>
    </row>
    <row r="81" s="1" customFormat="1" ht="15" customHeight="1">
      <c r="B81" s="290"/>
      <c r="C81" s="265" t="s">
        <v>342</v>
      </c>
      <c r="D81" s="265"/>
      <c r="E81" s="265"/>
      <c r="F81" s="288" t="s">
        <v>343</v>
      </c>
      <c r="G81" s="289"/>
      <c r="H81" s="265" t="s">
        <v>344</v>
      </c>
      <c r="I81" s="265" t="s">
        <v>339</v>
      </c>
      <c r="J81" s="265">
        <v>50</v>
      </c>
      <c r="K81" s="279"/>
    </row>
    <row r="82" s="1" customFormat="1" ht="15" customHeight="1">
      <c r="B82" s="290"/>
      <c r="C82" s="265" t="s">
        <v>345</v>
      </c>
      <c r="D82" s="265"/>
      <c r="E82" s="265"/>
      <c r="F82" s="288" t="s">
        <v>337</v>
      </c>
      <c r="G82" s="289"/>
      <c r="H82" s="265" t="s">
        <v>346</v>
      </c>
      <c r="I82" s="265" t="s">
        <v>347</v>
      </c>
      <c r="J82" s="265"/>
      <c r="K82" s="279"/>
    </row>
    <row r="83" s="1" customFormat="1" ht="15" customHeight="1">
      <c r="B83" s="290"/>
      <c r="C83" s="291" t="s">
        <v>348</v>
      </c>
      <c r="D83" s="291"/>
      <c r="E83" s="291"/>
      <c r="F83" s="292" t="s">
        <v>343</v>
      </c>
      <c r="G83" s="291"/>
      <c r="H83" s="291" t="s">
        <v>349</v>
      </c>
      <c r="I83" s="291" t="s">
        <v>339</v>
      </c>
      <c r="J83" s="291">
        <v>15</v>
      </c>
      <c r="K83" s="279"/>
    </row>
    <row r="84" s="1" customFormat="1" ht="15" customHeight="1">
      <c r="B84" s="290"/>
      <c r="C84" s="291" t="s">
        <v>350</v>
      </c>
      <c r="D84" s="291"/>
      <c r="E84" s="291"/>
      <c r="F84" s="292" t="s">
        <v>343</v>
      </c>
      <c r="G84" s="291"/>
      <c r="H84" s="291" t="s">
        <v>351</v>
      </c>
      <c r="I84" s="291" t="s">
        <v>339</v>
      </c>
      <c r="J84" s="291">
        <v>15</v>
      </c>
      <c r="K84" s="279"/>
    </row>
    <row r="85" s="1" customFormat="1" ht="15" customHeight="1">
      <c r="B85" s="290"/>
      <c r="C85" s="291" t="s">
        <v>352</v>
      </c>
      <c r="D85" s="291"/>
      <c r="E85" s="291"/>
      <c r="F85" s="292" t="s">
        <v>343</v>
      </c>
      <c r="G85" s="291"/>
      <c r="H85" s="291" t="s">
        <v>353</v>
      </c>
      <c r="I85" s="291" t="s">
        <v>339</v>
      </c>
      <c r="J85" s="291">
        <v>20</v>
      </c>
      <c r="K85" s="279"/>
    </row>
    <row r="86" s="1" customFormat="1" ht="15" customHeight="1">
      <c r="B86" s="290"/>
      <c r="C86" s="291" t="s">
        <v>354</v>
      </c>
      <c r="D86" s="291"/>
      <c r="E86" s="291"/>
      <c r="F86" s="292" t="s">
        <v>343</v>
      </c>
      <c r="G86" s="291"/>
      <c r="H86" s="291" t="s">
        <v>355</v>
      </c>
      <c r="I86" s="291" t="s">
        <v>339</v>
      </c>
      <c r="J86" s="291">
        <v>20</v>
      </c>
      <c r="K86" s="279"/>
    </row>
    <row r="87" s="1" customFormat="1" ht="15" customHeight="1">
      <c r="B87" s="290"/>
      <c r="C87" s="265" t="s">
        <v>356</v>
      </c>
      <c r="D87" s="265"/>
      <c r="E87" s="265"/>
      <c r="F87" s="288" t="s">
        <v>343</v>
      </c>
      <c r="G87" s="289"/>
      <c r="H87" s="265" t="s">
        <v>357</v>
      </c>
      <c r="I87" s="265" t="s">
        <v>339</v>
      </c>
      <c r="J87" s="265">
        <v>50</v>
      </c>
      <c r="K87" s="279"/>
    </row>
    <row r="88" s="1" customFormat="1" ht="15" customHeight="1">
      <c r="B88" s="290"/>
      <c r="C88" s="265" t="s">
        <v>358</v>
      </c>
      <c r="D88" s="265"/>
      <c r="E88" s="265"/>
      <c r="F88" s="288" t="s">
        <v>343</v>
      </c>
      <c r="G88" s="289"/>
      <c r="H88" s="265" t="s">
        <v>359</v>
      </c>
      <c r="I88" s="265" t="s">
        <v>339</v>
      </c>
      <c r="J88" s="265">
        <v>20</v>
      </c>
      <c r="K88" s="279"/>
    </row>
    <row r="89" s="1" customFormat="1" ht="15" customHeight="1">
      <c r="B89" s="290"/>
      <c r="C89" s="265" t="s">
        <v>360</v>
      </c>
      <c r="D89" s="265"/>
      <c r="E89" s="265"/>
      <c r="F89" s="288" t="s">
        <v>343</v>
      </c>
      <c r="G89" s="289"/>
      <c r="H89" s="265" t="s">
        <v>361</v>
      </c>
      <c r="I89" s="265" t="s">
        <v>339</v>
      </c>
      <c r="J89" s="265">
        <v>20</v>
      </c>
      <c r="K89" s="279"/>
    </row>
    <row r="90" s="1" customFormat="1" ht="15" customHeight="1">
      <c r="B90" s="290"/>
      <c r="C90" s="265" t="s">
        <v>362</v>
      </c>
      <c r="D90" s="265"/>
      <c r="E90" s="265"/>
      <c r="F90" s="288" t="s">
        <v>343</v>
      </c>
      <c r="G90" s="289"/>
      <c r="H90" s="265" t="s">
        <v>363</v>
      </c>
      <c r="I90" s="265" t="s">
        <v>339</v>
      </c>
      <c r="J90" s="265">
        <v>50</v>
      </c>
      <c r="K90" s="279"/>
    </row>
    <row r="91" s="1" customFormat="1" ht="15" customHeight="1">
      <c r="B91" s="290"/>
      <c r="C91" s="265" t="s">
        <v>364</v>
      </c>
      <c r="D91" s="265"/>
      <c r="E91" s="265"/>
      <c r="F91" s="288" t="s">
        <v>343</v>
      </c>
      <c r="G91" s="289"/>
      <c r="H91" s="265" t="s">
        <v>364</v>
      </c>
      <c r="I91" s="265" t="s">
        <v>339</v>
      </c>
      <c r="J91" s="265">
        <v>50</v>
      </c>
      <c r="K91" s="279"/>
    </row>
    <row r="92" s="1" customFormat="1" ht="15" customHeight="1">
      <c r="B92" s="290"/>
      <c r="C92" s="265" t="s">
        <v>365</v>
      </c>
      <c r="D92" s="265"/>
      <c r="E92" s="265"/>
      <c r="F92" s="288" t="s">
        <v>343</v>
      </c>
      <c r="G92" s="289"/>
      <c r="H92" s="265" t="s">
        <v>366</v>
      </c>
      <c r="I92" s="265" t="s">
        <v>339</v>
      </c>
      <c r="J92" s="265">
        <v>255</v>
      </c>
      <c r="K92" s="279"/>
    </row>
    <row r="93" s="1" customFormat="1" ht="15" customHeight="1">
      <c r="B93" s="290"/>
      <c r="C93" s="265" t="s">
        <v>367</v>
      </c>
      <c r="D93" s="265"/>
      <c r="E93" s="265"/>
      <c r="F93" s="288" t="s">
        <v>337</v>
      </c>
      <c r="G93" s="289"/>
      <c r="H93" s="265" t="s">
        <v>368</v>
      </c>
      <c r="I93" s="265" t="s">
        <v>369</v>
      </c>
      <c r="J93" s="265"/>
      <c r="K93" s="279"/>
    </row>
    <row r="94" s="1" customFormat="1" ht="15" customHeight="1">
      <c r="B94" s="290"/>
      <c r="C94" s="265" t="s">
        <v>370</v>
      </c>
      <c r="D94" s="265"/>
      <c r="E94" s="265"/>
      <c r="F94" s="288" t="s">
        <v>337</v>
      </c>
      <c r="G94" s="289"/>
      <c r="H94" s="265" t="s">
        <v>371</v>
      </c>
      <c r="I94" s="265" t="s">
        <v>372</v>
      </c>
      <c r="J94" s="265"/>
      <c r="K94" s="279"/>
    </row>
    <row r="95" s="1" customFormat="1" ht="15" customHeight="1">
      <c r="B95" s="290"/>
      <c r="C95" s="265" t="s">
        <v>373</v>
      </c>
      <c r="D95" s="265"/>
      <c r="E95" s="265"/>
      <c r="F95" s="288" t="s">
        <v>337</v>
      </c>
      <c r="G95" s="289"/>
      <c r="H95" s="265" t="s">
        <v>373</v>
      </c>
      <c r="I95" s="265" t="s">
        <v>372</v>
      </c>
      <c r="J95" s="265"/>
      <c r="K95" s="279"/>
    </row>
    <row r="96" s="1" customFormat="1" ht="15" customHeight="1">
      <c r="B96" s="290"/>
      <c r="C96" s="265" t="s">
        <v>41</v>
      </c>
      <c r="D96" s="265"/>
      <c r="E96" s="265"/>
      <c r="F96" s="288" t="s">
        <v>337</v>
      </c>
      <c r="G96" s="289"/>
      <c r="H96" s="265" t="s">
        <v>374</v>
      </c>
      <c r="I96" s="265" t="s">
        <v>372</v>
      </c>
      <c r="J96" s="265"/>
      <c r="K96" s="279"/>
    </row>
    <row r="97" s="1" customFormat="1" ht="15" customHeight="1">
      <c r="B97" s="290"/>
      <c r="C97" s="265" t="s">
        <v>51</v>
      </c>
      <c r="D97" s="265"/>
      <c r="E97" s="265"/>
      <c r="F97" s="288" t="s">
        <v>337</v>
      </c>
      <c r="G97" s="289"/>
      <c r="H97" s="265" t="s">
        <v>375</v>
      </c>
      <c r="I97" s="265" t="s">
        <v>372</v>
      </c>
      <c r="J97" s="265"/>
      <c r="K97" s="279"/>
    </row>
    <row r="98" s="1" customFormat="1" ht="15" customHeight="1">
      <c r="B98" s="293"/>
      <c r="C98" s="294"/>
      <c r="D98" s="294"/>
      <c r="E98" s="294"/>
      <c r="F98" s="294"/>
      <c r="G98" s="294"/>
      <c r="H98" s="294"/>
      <c r="I98" s="294"/>
      <c r="J98" s="294"/>
      <c r="K98" s="295"/>
    </row>
    <row r="99" s="1" customFormat="1" ht="18.75" customHeight="1">
      <c r="B99" s="296"/>
      <c r="C99" s="297"/>
      <c r="D99" s="297"/>
      <c r="E99" s="297"/>
      <c r="F99" s="297"/>
      <c r="G99" s="297"/>
      <c r="H99" s="297"/>
      <c r="I99" s="297"/>
      <c r="J99" s="297"/>
      <c r="K99" s="296"/>
    </row>
    <row r="100" s="1" customFormat="1" ht="18.75" customHeight="1">
      <c r="B100" s="273"/>
      <c r="C100" s="273"/>
      <c r="D100" s="273"/>
      <c r="E100" s="273"/>
      <c r="F100" s="273"/>
      <c r="G100" s="273"/>
      <c r="H100" s="273"/>
      <c r="I100" s="273"/>
      <c r="J100" s="273"/>
      <c r="K100" s="273"/>
    </row>
    <row r="101" s="1" customFormat="1" ht="7.5" customHeight="1">
      <c r="B101" s="274"/>
      <c r="C101" s="275"/>
      <c r="D101" s="275"/>
      <c r="E101" s="275"/>
      <c r="F101" s="275"/>
      <c r="G101" s="275"/>
      <c r="H101" s="275"/>
      <c r="I101" s="275"/>
      <c r="J101" s="275"/>
      <c r="K101" s="276"/>
    </row>
    <row r="102" s="1" customFormat="1" ht="45" customHeight="1">
      <c r="B102" s="277"/>
      <c r="C102" s="278" t="s">
        <v>376</v>
      </c>
      <c r="D102" s="278"/>
      <c r="E102" s="278"/>
      <c r="F102" s="278"/>
      <c r="G102" s="278"/>
      <c r="H102" s="278"/>
      <c r="I102" s="278"/>
      <c r="J102" s="278"/>
      <c r="K102" s="279"/>
    </row>
    <row r="103" s="1" customFormat="1" ht="17.25" customHeight="1">
      <c r="B103" s="277"/>
      <c r="C103" s="280" t="s">
        <v>331</v>
      </c>
      <c r="D103" s="280"/>
      <c r="E103" s="280"/>
      <c r="F103" s="280" t="s">
        <v>332</v>
      </c>
      <c r="G103" s="281"/>
      <c r="H103" s="280" t="s">
        <v>57</v>
      </c>
      <c r="I103" s="280" t="s">
        <v>60</v>
      </c>
      <c r="J103" s="280" t="s">
        <v>333</v>
      </c>
      <c r="K103" s="279"/>
    </row>
    <row r="104" s="1" customFormat="1" ht="17.25" customHeight="1">
      <c r="B104" s="277"/>
      <c r="C104" s="282" t="s">
        <v>334</v>
      </c>
      <c r="D104" s="282"/>
      <c r="E104" s="282"/>
      <c r="F104" s="283" t="s">
        <v>335</v>
      </c>
      <c r="G104" s="284"/>
      <c r="H104" s="282"/>
      <c r="I104" s="282"/>
      <c r="J104" s="282" t="s">
        <v>336</v>
      </c>
      <c r="K104" s="279"/>
    </row>
    <row r="105" s="1" customFormat="1" ht="5.25" customHeight="1">
      <c r="B105" s="277"/>
      <c r="C105" s="280"/>
      <c r="D105" s="280"/>
      <c r="E105" s="280"/>
      <c r="F105" s="280"/>
      <c r="G105" s="298"/>
      <c r="H105" s="280"/>
      <c r="I105" s="280"/>
      <c r="J105" s="280"/>
      <c r="K105" s="279"/>
    </row>
    <row r="106" s="1" customFormat="1" ht="15" customHeight="1">
      <c r="B106" s="277"/>
      <c r="C106" s="265" t="s">
        <v>56</v>
      </c>
      <c r="D106" s="287"/>
      <c r="E106" s="287"/>
      <c r="F106" s="288" t="s">
        <v>337</v>
      </c>
      <c r="G106" s="265"/>
      <c r="H106" s="265" t="s">
        <v>377</v>
      </c>
      <c r="I106" s="265" t="s">
        <v>339</v>
      </c>
      <c r="J106" s="265">
        <v>20</v>
      </c>
      <c r="K106" s="279"/>
    </row>
    <row r="107" s="1" customFormat="1" ht="15" customHeight="1">
      <c r="B107" s="277"/>
      <c r="C107" s="265" t="s">
        <v>340</v>
      </c>
      <c r="D107" s="265"/>
      <c r="E107" s="265"/>
      <c r="F107" s="288" t="s">
        <v>337</v>
      </c>
      <c r="G107" s="265"/>
      <c r="H107" s="265" t="s">
        <v>377</v>
      </c>
      <c r="I107" s="265" t="s">
        <v>339</v>
      </c>
      <c r="J107" s="265">
        <v>120</v>
      </c>
      <c r="K107" s="279"/>
    </row>
    <row r="108" s="1" customFormat="1" ht="15" customHeight="1">
      <c r="B108" s="290"/>
      <c r="C108" s="265" t="s">
        <v>342</v>
      </c>
      <c r="D108" s="265"/>
      <c r="E108" s="265"/>
      <c r="F108" s="288" t="s">
        <v>343</v>
      </c>
      <c r="G108" s="265"/>
      <c r="H108" s="265" t="s">
        <v>377</v>
      </c>
      <c r="I108" s="265" t="s">
        <v>339</v>
      </c>
      <c r="J108" s="265">
        <v>50</v>
      </c>
      <c r="K108" s="279"/>
    </row>
    <row r="109" s="1" customFormat="1" ht="15" customHeight="1">
      <c r="B109" s="290"/>
      <c r="C109" s="265" t="s">
        <v>345</v>
      </c>
      <c r="D109" s="265"/>
      <c r="E109" s="265"/>
      <c r="F109" s="288" t="s">
        <v>337</v>
      </c>
      <c r="G109" s="265"/>
      <c r="H109" s="265" t="s">
        <v>377</v>
      </c>
      <c r="I109" s="265" t="s">
        <v>347</v>
      </c>
      <c r="J109" s="265"/>
      <c r="K109" s="279"/>
    </row>
    <row r="110" s="1" customFormat="1" ht="15" customHeight="1">
      <c r="B110" s="290"/>
      <c r="C110" s="265" t="s">
        <v>356</v>
      </c>
      <c r="D110" s="265"/>
      <c r="E110" s="265"/>
      <c r="F110" s="288" t="s">
        <v>343</v>
      </c>
      <c r="G110" s="265"/>
      <c r="H110" s="265" t="s">
        <v>377</v>
      </c>
      <c r="I110" s="265" t="s">
        <v>339</v>
      </c>
      <c r="J110" s="265">
        <v>50</v>
      </c>
      <c r="K110" s="279"/>
    </row>
    <row r="111" s="1" customFormat="1" ht="15" customHeight="1">
      <c r="B111" s="290"/>
      <c r="C111" s="265" t="s">
        <v>364</v>
      </c>
      <c r="D111" s="265"/>
      <c r="E111" s="265"/>
      <c r="F111" s="288" t="s">
        <v>343</v>
      </c>
      <c r="G111" s="265"/>
      <c r="H111" s="265" t="s">
        <v>377</v>
      </c>
      <c r="I111" s="265" t="s">
        <v>339</v>
      </c>
      <c r="J111" s="265">
        <v>50</v>
      </c>
      <c r="K111" s="279"/>
    </row>
    <row r="112" s="1" customFormat="1" ht="15" customHeight="1">
      <c r="B112" s="290"/>
      <c r="C112" s="265" t="s">
        <v>362</v>
      </c>
      <c r="D112" s="265"/>
      <c r="E112" s="265"/>
      <c r="F112" s="288" t="s">
        <v>343</v>
      </c>
      <c r="G112" s="265"/>
      <c r="H112" s="265" t="s">
        <v>377</v>
      </c>
      <c r="I112" s="265" t="s">
        <v>339</v>
      </c>
      <c r="J112" s="265">
        <v>50</v>
      </c>
      <c r="K112" s="279"/>
    </row>
    <row r="113" s="1" customFormat="1" ht="15" customHeight="1">
      <c r="B113" s="290"/>
      <c r="C113" s="265" t="s">
        <v>56</v>
      </c>
      <c r="D113" s="265"/>
      <c r="E113" s="265"/>
      <c r="F113" s="288" t="s">
        <v>337</v>
      </c>
      <c r="G113" s="265"/>
      <c r="H113" s="265" t="s">
        <v>378</v>
      </c>
      <c r="I113" s="265" t="s">
        <v>339</v>
      </c>
      <c r="J113" s="265">
        <v>20</v>
      </c>
      <c r="K113" s="279"/>
    </row>
    <row r="114" s="1" customFormat="1" ht="15" customHeight="1">
      <c r="B114" s="290"/>
      <c r="C114" s="265" t="s">
        <v>379</v>
      </c>
      <c r="D114" s="265"/>
      <c r="E114" s="265"/>
      <c r="F114" s="288" t="s">
        <v>337</v>
      </c>
      <c r="G114" s="265"/>
      <c r="H114" s="265" t="s">
        <v>380</v>
      </c>
      <c r="I114" s="265" t="s">
        <v>339</v>
      </c>
      <c r="J114" s="265">
        <v>120</v>
      </c>
      <c r="K114" s="279"/>
    </row>
    <row r="115" s="1" customFormat="1" ht="15" customHeight="1">
      <c r="B115" s="290"/>
      <c r="C115" s="265" t="s">
        <v>41</v>
      </c>
      <c r="D115" s="265"/>
      <c r="E115" s="265"/>
      <c r="F115" s="288" t="s">
        <v>337</v>
      </c>
      <c r="G115" s="265"/>
      <c r="H115" s="265" t="s">
        <v>381</v>
      </c>
      <c r="I115" s="265" t="s">
        <v>372</v>
      </c>
      <c r="J115" s="265"/>
      <c r="K115" s="279"/>
    </row>
    <row r="116" s="1" customFormat="1" ht="15" customHeight="1">
      <c r="B116" s="290"/>
      <c r="C116" s="265" t="s">
        <v>51</v>
      </c>
      <c r="D116" s="265"/>
      <c r="E116" s="265"/>
      <c r="F116" s="288" t="s">
        <v>337</v>
      </c>
      <c r="G116" s="265"/>
      <c r="H116" s="265" t="s">
        <v>382</v>
      </c>
      <c r="I116" s="265" t="s">
        <v>372</v>
      </c>
      <c r="J116" s="265"/>
      <c r="K116" s="279"/>
    </row>
    <row r="117" s="1" customFormat="1" ht="15" customHeight="1">
      <c r="B117" s="290"/>
      <c r="C117" s="265" t="s">
        <v>60</v>
      </c>
      <c r="D117" s="265"/>
      <c r="E117" s="265"/>
      <c r="F117" s="288" t="s">
        <v>337</v>
      </c>
      <c r="G117" s="265"/>
      <c r="H117" s="265" t="s">
        <v>383</v>
      </c>
      <c r="I117" s="265" t="s">
        <v>384</v>
      </c>
      <c r="J117" s="265"/>
      <c r="K117" s="279"/>
    </row>
    <row r="118" s="1" customFormat="1" ht="15" customHeight="1">
      <c r="B118" s="293"/>
      <c r="C118" s="299"/>
      <c r="D118" s="299"/>
      <c r="E118" s="299"/>
      <c r="F118" s="299"/>
      <c r="G118" s="299"/>
      <c r="H118" s="299"/>
      <c r="I118" s="299"/>
      <c r="J118" s="299"/>
      <c r="K118" s="295"/>
    </row>
    <row r="119" s="1" customFormat="1" ht="18.75" customHeight="1">
      <c r="B119" s="300"/>
      <c r="C119" s="301"/>
      <c r="D119" s="301"/>
      <c r="E119" s="301"/>
      <c r="F119" s="302"/>
      <c r="G119" s="301"/>
      <c r="H119" s="301"/>
      <c r="I119" s="301"/>
      <c r="J119" s="301"/>
      <c r="K119" s="300"/>
    </row>
    <row r="120" s="1" customFormat="1" ht="18.75" customHeight="1">
      <c r="B120" s="273"/>
      <c r="C120" s="273"/>
      <c r="D120" s="273"/>
      <c r="E120" s="273"/>
      <c r="F120" s="273"/>
      <c r="G120" s="273"/>
      <c r="H120" s="273"/>
      <c r="I120" s="273"/>
      <c r="J120" s="273"/>
      <c r="K120" s="273"/>
    </row>
    <row r="121" s="1" customFormat="1" ht="7.5" customHeight="1">
      <c r="B121" s="303"/>
      <c r="C121" s="304"/>
      <c r="D121" s="304"/>
      <c r="E121" s="304"/>
      <c r="F121" s="304"/>
      <c r="G121" s="304"/>
      <c r="H121" s="304"/>
      <c r="I121" s="304"/>
      <c r="J121" s="304"/>
      <c r="K121" s="305"/>
    </row>
    <row r="122" s="1" customFormat="1" ht="45" customHeight="1">
      <c r="B122" s="306"/>
      <c r="C122" s="256" t="s">
        <v>385</v>
      </c>
      <c r="D122" s="256"/>
      <c r="E122" s="256"/>
      <c r="F122" s="256"/>
      <c r="G122" s="256"/>
      <c r="H122" s="256"/>
      <c r="I122" s="256"/>
      <c r="J122" s="256"/>
      <c r="K122" s="307"/>
    </row>
    <row r="123" s="1" customFormat="1" ht="17.25" customHeight="1">
      <c r="B123" s="308"/>
      <c r="C123" s="280" t="s">
        <v>331</v>
      </c>
      <c r="D123" s="280"/>
      <c r="E123" s="280"/>
      <c r="F123" s="280" t="s">
        <v>332</v>
      </c>
      <c r="G123" s="281"/>
      <c r="H123" s="280" t="s">
        <v>57</v>
      </c>
      <c r="I123" s="280" t="s">
        <v>60</v>
      </c>
      <c r="J123" s="280" t="s">
        <v>333</v>
      </c>
      <c r="K123" s="309"/>
    </row>
    <row r="124" s="1" customFormat="1" ht="17.25" customHeight="1">
      <c r="B124" s="308"/>
      <c r="C124" s="282" t="s">
        <v>334</v>
      </c>
      <c r="D124" s="282"/>
      <c r="E124" s="282"/>
      <c r="F124" s="283" t="s">
        <v>335</v>
      </c>
      <c r="G124" s="284"/>
      <c r="H124" s="282"/>
      <c r="I124" s="282"/>
      <c r="J124" s="282" t="s">
        <v>336</v>
      </c>
      <c r="K124" s="309"/>
    </row>
    <row r="125" s="1" customFormat="1" ht="5.25" customHeight="1">
      <c r="B125" s="310"/>
      <c r="C125" s="285"/>
      <c r="D125" s="285"/>
      <c r="E125" s="285"/>
      <c r="F125" s="285"/>
      <c r="G125" s="311"/>
      <c r="H125" s="285"/>
      <c r="I125" s="285"/>
      <c r="J125" s="285"/>
      <c r="K125" s="312"/>
    </row>
    <row r="126" s="1" customFormat="1" ht="15" customHeight="1">
      <c r="B126" s="310"/>
      <c r="C126" s="265" t="s">
        <v>340</v>
      </c>
      <c r="D126" s="287"/>
      <c r="E126" s="287"/>
      <c r="F126" s="288" t="s">
        <v>337</v>
      </c>
      <c r="G126" s="265"/>
      <c r="H126" s="265" t="s">
        <v>377</v>
      </c>
      <c r="I126" s="265" t="s">
        <v>339</v>
      </c>
      <c r="J126" s="265">
        <v>120</v>
      </c>
      <c r="K126" s="313"/>
    </row>
    <row r="127" s="1" customFormat="1" ht="15" customHeight="1">
      <c r="B127" s="310"/>
      <c r="C127" s="265" t="s">
        <v>386</v>
      </c>
      <c r="D127" s="265"/>
      <c r="E127" s="265"/>
      <c r="F127" s="288" t="s">
        <v>337</v>
      </c>
      <c r="G127" s="265"/>
      <c r="H127" s="265" t="s">
        <v>387</v>
      </c>
      <c r="I127" s="265" t="s">
        <v>339</v>
      </c>
      <c r="J127" s="265" t="s">
        <v>388</v>
      </c>
      <c r="K127" s="313"/>
    </row>
    <row r="128" s="1" customFormat="1" ht="15" customHeight="1">
      <c r="B128" s="310"/>
      <c r="C128" s="265" t="s">
        <v>285</v>
      </c>
      <c r="D128" s="265"/>
      <c r="E128" s="265"/>
      <c r="F128" s="288" t="s">
        <v>337</v>
      </c>
      <c r="G128" s="265"/>
      <c r="H128" s="265" t="s">
        <v>389</v>
      </c>
      <c r="I128" s="265" t="s">
        <v>339</v>
      </c>
      <c r="J128" s="265" t="s">
        <v>388</v>
      </c>
      <c r="K128" s="313"/>
    </row>
    <row r="129" s="1" customFormat="1" ht="15" customHeight="1">
      <c r="B129" s="310"/>
      <c r="C129" s="265" t="s">
        <v>348</v>
      </c>
      <c r="D129" s="265"/>
      <c r="E129" s="265"/>
      <c r="F129" s="288" t="s">
        <v>343</v>
      </c>
      <c r="G129" s="265"/>
      <c r="H129" s="265" t="s">
        <v>349</v>
      </c>
      <c r="I129" s="265" t="s">
        <v>339</v>
      </c>
      <c r="J129" s="265">
        <v>15</v>
      </c>
      <c r="K129" s="313"/>
    </row>
    <row r="130" s="1" customFormat="1" ht="15" customHeight="1">
      <c r="B130" s="310"/>
      <c r="C130" s="291" t="s">
        <v>350</v>
      </c>
      <c r="D130" s="291"/>
      <c r="E130" s="291"/>
      <c r="F130" s="292" t="s">
        <v>343</v>
      </c>
      <c r="G130" s="291"/>
      <c r="H130" s="291" t="s">
        <v>351</v>
      </c>
      <c r="I130" s="291" t="s">
        <v>339</v>
      </c>
      <c r="J130" s="291">
        <v>15</v>
      </c>
      <c r="K130" s="313"/>
    </row>
    <row r="131" s="1" customFormat="1" ht="15" customHeight="1">
      <c r="B131" s="310"/>
      <c r="C131" s="291" t="s">
        <v>352</v>
      </c>
      <c r="D131" s="291"/>
      <c r="E131" s="291"/>
      <c r="F131" s="292" t="s">
        <v>343</v>
      </c>
      <c r="G131" s="291"/>
      <c r="H131" s="291" t="s">
        <v>353</v>
      </c>
      <c r="I131" s="291" t="s">
        <v>339</v>
      </c>
      <c r="J131" s="291">
        <v>20</v>
      </c>
      <c r="K131" s="313"/>
    </row>
    <row r="132" s="1" customFormat="1" ht="15" customHeight="1">
      <c r="B132" s="310"/>
      <c r="C132" s="291" t="s">
        <v>354</v>
      </c>
      <c r="D132" s="291"/>
      <c r="E132" s="291"/>
      <c r="F132" s="292" t="s">
        <v>343</v>
      </c>
      <c r="G132" s="291"/>
      <c r="H132" s="291" t="s">
        <v>355</v>
      </c>
      <c r="I132" s="291" t="s">
        <v>339</v>
      </c>
      <c r="J132" s="291">
        <v>20</v>
      </c>
      <c r="K132" s="313"/>
    </row>
    <row r="133" s="1" customFormat="1" ht="15" customHeight="1">
      <c r="B133" s="310"/>
      <c r="C133" s="265" t="s">
        <v>342</v>
      </c>
      <c r="D133" s="265"/>
      <c r="E133" s="265"/>
      <c r="F133" s="288" t="s">
        <v>343</v>
      </c>
      <c r="G133" s="265"/>
      <c r="H133" s="265" t="s">
        <v>377</v>
      </c>
      <c r="I133" s="265" t="s">
        <v>339</v>
      </c>
      <c r="J133" s="265">
        <v>50</v>
      </c>
      <c r="K133" s="313"/>
    </row>
    <row r="134" s="1" customFormat="1" ht="15" customHeight="1">
      <c r="B134" s="310"/>
      <c r="C134" s="265" t="s">
        <v>356</v>
      </c>
      <c r="D134" s="265"/>
      <c r="E134" s="265"/>
      <c r="F134" s="288" t="s">
        <v>343</v>
      </c>
      <c r="G134" s="265"/>
      <c r="H134" s="265" t="s">
        <v>377</v>
      </c>
      <c r="I134" s="265" t="s">
        <v>339</v>
      </c>
      <c r="J134" s="265">
        <v>50</v>
      </c>
      <c r="K134" s="313"/>
    </row>
    <row r="135" s="1" customFormat="1" ht="15" customHeight="1">
      <c r="B135" s="310"/>
      <c r="C135" s="265" t="s">
        <v>362</v>
      </c>
      <c r="D135" s="265"/>
      <c r="E135" s="265"/>
      <c r="F135" s="288" t="s">
        <v>343</v>
      </c>
      <c r="G135" s="265"/>
      <c r="H135" s="265" t="s">
        <v>377</v>
      </c>
      <c r="I135" s="265" t="s">
        <v>339</v>
      </c>
      <c r="J135" s="265">
        <v>50</v>
      </c>
      <c r="K135" s="313"/>
    </row>
    <row r="136" s="1" customFormat="1" ht="15" customHeight="1">
      <c r="B136" s="310"/>
      <c r="C136" s="265" t="s">
        <v>364</v>
      </c>
      <c r="D136" s="265"/>
      <c r="E136" s="265"/>
      <c r="F136" s="288" t="s">
        <v>343</v>
      </c>
      <c r="G136" s="265"/>
      <c r="H136" s="265" t="s">
        <v>377</v>
      </c>
      <c r="I136" s="265" t="s">
        <v>339</v>
      </c>
      <c r="J136" s="265">
        <v>50</v>
      </c>
      <c r="K136" s="313"/>
    </row>
    <row r="137" s="1" customFormat="1" ht="15" customHeight="1">
      <c r="B137" s="310"/>
      <c r="C137" s="265" t="s">
        <v>365</v>
      </c>
      <c r="D137" s="265"/>
      <c r="E137" s="265"/>
      <c r="F137" s="288" t="s">
        <v>343</v>
      </c>
      <c r="G137" s="265"/>
      <c r="H137" s="265" t="s">
        <v>390</v>
      </c>
      <c r="I137" s="265" t="s">
        <v>339</v>
      </c>
      <c r="J137" s="265">
        <v>255</v>
      </c>
      <c r="K137" s="313"/>
    </row>
    <row r="138" s="1" customFormat="1" ht="15" customHeight="1">
      <c r="B138" s="310"/>
      <c r="C138" s="265" t="s">
        <v>367</v>
      </c>
      <c r="D138" s="265"/>
      <c r="E138" s="265"/>
      <c r="F138" s="288" t="s">
        <v>337</v>
      </c>
      <c r="G138" s="265"/>
      <c r="H138" s="265" t="s">
        <v>391</v>
      </c>
      <c r="I138" s="265" t="s">
        <v>369</v>
      </c>
      <c r="J138" s="265"/>
      <c r="K138" s="313"/>
    </row>
    <row r="139" s="1" customFormat="1" ht="15" customHeight="1">
      <c r="B139" s="310"/>
      <c r="C139" s="265" t="s">
        <v>370</v>
      </c>
      <c r="D139" s="265"/>
      <c r="E139" s="265"/>
      <c r="F139" s="288" t="s">
        <v>337</v>
      </c>
      <c r="G139" s="265"/>
      <c r="H139" s="265" t="s">
        <v>392</v>
      </c>
      <c r="I139" s="265" t="s">
        <v>372</v>
      </c>
      <c r="J139" s="265"/>
      <c r="K139" s="313"/>
    </row>
    <row r="140" s="1" customFormat="1" ht="15" customHeight="1">
      <c r="B140" s="310"/>
      <c r="C140" s="265" t="s">
        <v>373</v>
      </c>
      <c r="D140" s="265"/>
      <c r="E140" s="265"/>
      <c r="F140" s="288" t="s">
        <v>337</v>
      </c>
      <c r="G140" s="265"/>
      <c r="H140" s="265" t="s">
        <v>373</v>
      </c>
      <c r="I140" s="265" t="s">
        <v>372</v>
      </c>
      <c r="J140" s="265"/>
      <c r="K140" s="313"/>
    </row>
    <row r="141" s="1" customFormat="1" ht="15" customHeight="1">
      <c r="B141" s="310"/>
      <c r="C141" s="265" t="s">
        <v>41</v>
      </c>
      <c r="D141" s="265"/>
      <c r="E141" s="265"/>
      <c r="F141" s="288" t="s">
        <v>337</v>
      </c>
      <c r="G141" s="265"/>
      <c r="H141" s="265" t="s">
        <v>393</v>
      </c>
      <c r="I141" s="265" t="s">
        <v>372</v>
      </c>
      <c r="J141" s="265"/>
      <c r="K141" s="313"/>
    </row>
    <row r="142" s="1" customFormat="1" ht="15" customHeight="1">
      <c r="B142" s="310"/>
      <c r="C142" s="265" t="s">
        <v>394</v>
      </c>
      <c r="D142" s="265"/>
      <c r="E142" s="265"/>
      <c r="F142" s="288" t="s">
        <v>337</v>
      </c>
      <c r="G142" s="265"/>
      <c r="H142" s="265" t="s">
        <v>395</v>
      </c>
      <c r="I142" s="265" t="s">
        <v>372</v>
      </c>
      <c r="J142" s="265"/>
      <c r="K142" s="313"/>
    </row>
    <row r="143" s="1" customFormat="1" ht="15" customHeight="1">
      <c r="B143" s="314"/>
      <c r="C143" s="315"/>
      <c r="D143" s="315"/>
      <c r="E143" s="315"/>
      <c r="F143" s="315"/>
      <c r="G143" s="315"/>
      <c r="H143" s="315"/>
      <c r="I143" s="315"/>
      <c r="J143" s="315"/>
      <c r="K143" s="316"/>
    </row>
    <row r="144" s="1" customFormat="1" ht="18.75" customHeight="1">
      <c r="B144" s="301"/>
      <c r="C144" s="301"/>
      <c r="D144" s="301"/>
      <c r="E144" s="301"/>
      <c r="F144" s="302"/>
      <c r="G144" s="301"/>
      <c r="H144" s="301"/>
      <c r="I144" s="301"/>
      <c r="J144" s="301"/>
      <c r="K144" s="301"/>
    </row>
    <row r="145" s="1" customFormat="1" ht="18.75" customHeight="1">
      <c r="B145" s="273"/>
      <c r="C145" s="273"/>
      <c r="D145" s="273"/>
      <c r="E145" s="273"/>
      <c r="F145" s="273"/>
      <c r="G145" s="273"/>
      <c r="H145" s="273"/>
      <c r="I145" s="273"/>
      <c r="J145" s="273"/>
      <c r="K145" s="273"/>
    </row>
    <row r="146" s="1" customFormat="1" ht="7.5" customHeight="1">
      <c r="B146" s="274"/>
      <c r="C146" s="275"/>
      <c r="D146" s="275"/>
      <c r="E146" s="275"/>
      <c r="F146" s="275"/>
      <c r="G146" s="275"/>
      <c r="H146" s="275"/>
      <c r="I146" s="275"/>
      <c r="J146" s="275"/>
      <c r="K146" s="276"/>
    </row>
    <row r="147" s="1" customFormat="1" ht="45" customHeight="1">
      <c r="B147" s="277"/>
      <c r="C147" s="278" t="s">
        <v>396</v>
      </c>
      <c r="D147" s="278"/>
      <c r="E147" s="278"/>
      <c r="F147" s="278"/>
      <c r="G147" s="278"/>
      <c r="H147" s="278"/>
      <c r="I147" s="278"/>
      <c r="J147" s="278"/>
      <c r="K147" s="279"/>
    </row>
    <row r="148" s="1" customFormat="1" ht="17.25" customHeight="1">
      <c r="B148" s="277"/>
      <c r="C148" s="280" t="s">
        <v>331</v>
      </c>
      <c r="D148" s="280"/>
      <c r="E148" s="280"/>
      <c r="F148" s="280" t="s">
        <v>332</v>
      </c>
      <c r="G148" s="281"/>
      <c r="H148" s="280" t="s">
        <v>57</v>
      </c>
      <c r="I148" s="280" t="s">
        <v>60</v>
      </c>
      <c r="J148" s="280" t="s">
        <v>333</v>
      </c>
      <c r="K148" s="279"/>
    </row>
    <row r="149" s="1" customFormat="1" ht="17.25" customHeight="1">
      <c r="B149" s="277"/>
      <c r="C149" s="282" t="s">
        <v>334</v>
      </c>
      <c r="D149" s="282"/>
      <c r="E149" s="282"/>
      <c r="F149" s="283" t="s">
        <v>335</v>
      </c>
      <c r="G149" s="284"/>
      <c r="H149" s="282"/>
      <c r="I149" s="282"/>
      <c r="J149" s="282" t="s">
        <v>336</v>
      </c>
      <c r="K149" s="279"/>
    </row>
    <row r="150" s="1" customFormat="1" ht="5.25" customHeight="1">
      <c r="B150" s="290"/>
      <c r="C150" s="285"/>
      <c r="D150" s="285"/>
      <c r="E150" s="285"/>
      <c r="F150" s="285"/>
      <c r="G150" s="286"/>
      <c r="H150" s="285"/>
      <c r="I150" s="285"/>
      <c r="J150" s="285"/>
      <c r="K150" s="313"/>
    </row>
    <row r="151" s="1" customFormat="1" ht="15" customHeight="1">
      <c r="B151" s="290"/>
      <c r="C151" s="317" t="s">
        <v>340</v>
      </c>
      <c r="D151" s="265"/>
      <c r="E151" s="265"/>
      <c r="F151" s="318" t="s">
        <v>337</v>
      </c>
      <c r="G151" s="265"/>
      <c r="H151" s="317" t="s">
        <v>377</v>
      </c>
      <c r="I151" s="317" t="s">
        <v>339</v>
      </c>
      <c r="J151" s="317">
        <v>120</v>
      </c>
      <c r="K151" s="313"/>
    </row>
    <row r="152" s="1" customFormat="1" ht="15" customHeight="1">
      <c r="B152" s="290"/>
      <c r="C152" s="317" t="s">
        <v>386</v>
      </c>
      <c r="D152" s="265"/>
      <c r="E152" s="265"/>
      <c r="F152" s="318" t="s">
        <v>337</v>
      </c>
      <c r="G152" s="265"/>
      <c r="H152" s="317" t="s">
        <v>397</v>
      </c>
      <c r="I152" s="317" t="s">
        <v>339</v>
      </c>
      <c r="J152" s="317" t="s">
        <v>388</v>
      </c>
      <c r="K152" s="313"/>
    </row>
    <row r="153" s="1" customFormat="1" ht="15" customHeight="1">
      <c r="B153" s="290"/>
      <c r="C153" s="317" t="s">
        <v>285</v>
      </c>
      <c r="D153" s="265"/>
      <c r="E153" s="265"/>
      <c r="F153" s="318" t="s">
        <v>337</v>
      </c>
      <c r="G153" s="265"/>
      <c r="H153" s="317" t="s">
        <v>398</v>
      </c>
      <c r="I153" s="317" t="s">
        <v>339</v>
      </c>
      <c r="J153" s="317" t="s">
        <v>388</v>
      </c>
      <c r="K153" s="313"/>
    </row>
    <row r="154" s="1" customFormat="1" ht="15" customHeight="1">
      <c r="B154" s="290"/>
      <c r="C154" s="317" t="s">
        <v>342</v>
      </c>
      <c r="D154" s="265"/>
      <c r="E154" s="265"/>
      <c r="F154" s="318" t="s">
        <v>343</v>
      </c>
      <c r="G154" s="265"/>
      <c r="H154" s="317" t="s">
        <v>377</v>
      </c>
      <c r="I154" s="317" t="s">
        <v>339</v>
      </c>
      <c r="J154" s="317">
        <v>50</v>
      </c>
      <c r="K154" s="313"/>
    </row>
    <row r="155" s="1" customFormat="1" ht="15" customHeight="1">
      <c r="B155" s="290"/>
      <c r="C155" s="317" t="s">
        <v>345</v>
      </c>
      <c r="D155" s="265"/>
      <c r="E155" s="265"/>
      <c r="F155" s="318" t="s">
        <v>337</v>
      </c>
      <c r="G155" s="265"/>
      <c r="H155" s="317" t="s">
        <v>377</v>
      </c>
      <c r="I155" s="317" t="s">
        <v>347</v>
      </c>
      <c r="J155" s="317"/>
      <c r="K155" s="313"/>
    </row>
    <row r="156" s="1" customFormat="1" ht="15" customHeight="1">
      <c r="B156" s="290"/>
      <c r="C156" s="317" t="s">
        <v>356</v>
      </c>
      <c r="D156" s="265"/>
      <c r="E156" s="265"/>
      <c r="F156" s="318" t="s">
        <v>343</v>
      </c>
      <c r="G156" s="265"/>
      <c r="H156" s="317" t="s">
        <v>377</v>
      </c>
      <c r="I156" s="317" t="s">
        <v>339</v>
      </c>
      <c r="J156" s="317">
        <v>50</v>
      </c>
      <c r="K156" s="313"/>
    </row>
    <row r="157" s="1" customFormat="1" ht="15" customHeight="1">
      <c r="B157" s="290"/>
      <c r="C157" s="317" t="s">
        <v>364</v>
      </c>
      <c r="D157" s="265"/>
      <c r="E157" s="265"/>
      <c r="F157" s="318" t="s">
        <v>343</v>
      </c>
      <c r="G157" s="265"/>
      <c r="H157" s="317" t="s">
        <v>377</v>
      </c>
      <c r="I157" s="317" t="s">
        <v>339</v>
      </c>
      <c r="J157" s="317">
        <v>50</v>
      </c>
      <c r="K157" s="313"/>
    </row>
    <row r="158" s="1" customFormat="1" ht="15" customHeight="1">
      <c r="B158" s="290"/>
      <c r="C158" s="317" t="s">
        <v>362</v>
      </c>
      <c r="D158" s="265"/>
      <c r="E158" s="265"/>
      <c r="F158" s="318" t="s">
        <v>343</v>
      </c>
      <c r="G158" s="265"/>
      <c r="H158" s="317" t="s">
        <v>377</v>
      </c>
      <c r="I158" s="317" t="s">
        <v>339</v>
      </c>
      <c r="J158" s="317">
        <v>50</v>
      </c>
      <c r="K158" s="313"/>
    </row>
    <row r="159" s="1" customFormat="1" ht="15" customHeight="1">
      <c r="B159" s="290"/>
      <c r="C159" s="317" t="s">
        <v>91</v>
      </c>
      <c r="D159" s="265"/>
      <c r="E159" s="265"/>
      <c r="F159" s="318" t="s">
        <v>337</v>
      </c>
      <c r="G159" s="265"/>
      <c r="H159" s="317" t="s">
        <v>399</v>
      </c>
      <c r="I159" s="317" t="s">
        <v>339</v>
      </c>
      <c r="J159" s="317" t="s">
        <v>400</v>
      </c>
      <c r="K159" s="313"/>
    </row>
    <row r="160" s="1" customFormat="1" ht="15" customHeight="1">
      <c r="B160" s="290"/>
      <c r="C160" s="317" t="s">
        <v>401</v>
      </c>
      <c r="D160" s="265"/>
      <c r="E160" s="265"/>
      <c r="F160" s="318" t="s">
        <v>337</v>
      </c>
      <c r="G160" s="265"/>
      <c r="H160" s="317" t="s">
        <v>402</v>
      </c>
      <c r="I160" s="317" t="s">
        <v>372</v>
      </c>
      <c r="J160" s="317"/>
      <c r="K160" s="313"/>
    </row>
    <row r="161" s="1" customFormat="1" ht="15" customHeight="1">
      <c r="B161" s="319"/>
      <c r="C161" s="299"/>
      <c r="D161" s="299"/>
      <c r="E161" s="299"/>
      <c r="F161" s="299"/>
      <c r="G161" s="299"/>
      <c r="H161" s="299"/>
      <c r="I161" s="299"/>
      <c r="J161" s="299"/>
      <c r="K161" s="320"/>
    </row>
    <row r="162" s="1" customFormat="1" ht="18.75" customHeight="1">
      <c r="B162" s="301"/>
      <c r="C162" s="311"/>
      <c r="D162" s="311"/>
      <c r="E162" s="311"/>
      <c r="F162" s="321"/>
      <c r="G162" s="311"/>
      <c r="H162" s="311"/>
      <c r="I162" s="311"/>
      <c r="J162" s="311"/>
      <c r="K162" s="301"/>
    </row>
    <row r="163" s="1" customFormat="1" ht="18.75" customHeight="1">
      <c r="B163" s="273"/>
      <c r="C163" s="273"/>
      <c r="D163" s="273"/>
      <c r="E163" s="273"/>
      <c r="F163" s="273"/>
      <c r="G163" s="273"/>
      <c r="H163" s="273"/>
      <c r="I163" s="273"/>
      <c r="J163" s="273"/>
      <c r="K163" s="273"/>
    </row>
    <row r="164" s="1" customFormat="1" ht="7.5" customHeight="1">
      <c r="B164" s="252"/>
      <c r="C164" s="253"/>
      <c r="D164" s="253"/>
      <c r="E164" s="253"/>
      <c r="F164" s="253"/>
      <c r="G164" s="253"/>
      <c r="H164" s="253"/>
      <c r="I164" s="253"/>
      <c r="J164" s="253"/>
      <c r="K164" s="254"/>
    </row>
    <row r="165" s="1" customFormat="1" ht="45" customHeight="1">
      <c r="B165" s="255"/>
      <c r="C165" s="256" t="s">
        <v>403</v>
      </c>
      <c r="D165" s="256"/>
      <c r="E165" s="256"/>
      <c r="F165" s="256"/>
      <c r="G165" s="256"/>
      <c r="H165" s="256"/>
      <c r="I165" s="256"/>
      <c r="J165" s="256"/>
      <c r="K165" s="257"/>
    </row>
    <row r="166" s="1" customFormat="1" ht="17.25" customHeight="1">
      <c r="B166" s="255"/>
      <c r="C166" s="280" t="s">
        <v>331</v>
      </c>
      <c r="D166" s="280"/>
      <c r="E166" s="280"/>
      <c r="F166" s="280" t="s">
        <v>332</v>
      </c>
      <c r="G166" s="322"/>
      <c r="H166" s="323" t="s">
        <v>57</v>
      </c>
      <c r="I166" s="323" t="s">
        <v>60</v>
      </c>
      <c r="J166" s="280" t="s">
        <v>333</v>
      </c>
      <c r="K166" s="257"/>
    </row>
    <row r="167" s="1" customFormat="1" ht="17.25" customHeight="1">
      <c r="B167" s="258"/>
      <c r="C167" s="282" t="s">
        <v>334</v>
      </c>
      <c r="D167" s="282"/>
      <c r="E167" s="282"/>
      <c r="F167" s="283" t="s">
        <v>335</v>
      </c>
      <c r="G167" s="324"/>
      <c r="H167" s="325"/>
      <c r="I167" s="325"/>
      <c r="J167" s="282" t="s">
        <v>336</v>
      </c>
      <c r="K167" s="260"/>
    </row>
    <row r="168" s="1" customFormat="1" ht="5.25" customHeight="1">
      <c r="B168" s="290"/>
      <c r="C168" s="285"/>
      <c r="D168" s="285"/>
      <c r="E168" s="285"/>
      <c r="F168" s="285"/>
      <c r="G168" s="286"/>
      <c r="H168" s="285"/>
      <c r="I168" s="285"/>
      <c r="J168" s="285"/>
      <c r="K168" s="313"/>
    </row>
    <row r="169" s="1" customFormat="1" ht="15" customHeight="1">
      <c r="B169" s="290"/>
      <c r="C169" s="265" t="s">
        <v>340</v>
      </c>
      <c r="D169" s="265"/>
      <c r="E169" s="265"/>
      <c r="F169" s="288" t="s">
        <v>337</v>
      </c>
      <c r="G169" s="265"/>
      <c r="H169" s="265" t="s">
        <v>377</v>
      </c>
      <c r="I169" s="265" t="s">
        <v>339</v>
      </c>
      <c r="J169" s="265">
        <v>120</v>
      </c>
      <c r="K169" s="313"/>
    </row>
    <row r="170" s="1" customFormat="1" ht="15" customHeight="1">
      <c r="B170" s="290"/>
      <c r="C170" s="265" t="s">
        <v>386</v>
      </c>
      <c r="D170" s="265"/>
      <c r="E170" s="265"/>
      <c r="F170" s="288" t="s">
        <v>337</v>
      </c>
      <c r="G170" s="265"/>
      <c r="H170" s="265" t="s">
        <v>387</v>
      </c>
      <c r="I170" s="265" t="s">
        <v>339</v>
      </c>
      <c r="J170" s="265" t="s">
        <v>388</v>
      </c>
      <c r="K170" s="313"/>
    </row>
    <row r="171" s="1" customFormat="1" ht="15" customHeight="1">
      <c r="B171" s="290"/>
      <c r="C171" s="265" t="s">
        <v>285</v>
      </c>
      <c r="D171" s="265"/>
      <c r="E171" s="265"/>
      <c r="F171" s="288" t="s">
        <v>337</v>
      </c>
      <c r="G171" s="265"/>
      <c r="H171" s="265" t="s">
        <v>404</v>
      </c>
      <c r="I171" s="265" t="s">
        <v>339</v>
      </c>
      <c r="J171" s="265" t="s">
        <v>388</v>
      </c>
      <c r="K171" s="313"/>
    </row>
    <row r="172" s="1" customFormat="1" ht="15" customHeight="1">
      <c r="B172" s="290"/>
      <c r="C172" s="265" t="s">
        <v>342</v>
      </c>
      <c r="D172" s="265"/>
      <c r="E172" s="265"/>
      <c r="F172" s="288" t="s">
        <v>343</v>
      </c>
      <c r="G172" s="265"/>
      <c r="H172" s="265" t="s">
        <v>404</v>
      </c>
      <c r="I172" s="265" t="s">
        <v>339</v>
      </c>
      <c r="J172" s="265">
        <v>50</v>
      </c>
      <c r="K172" s="313"/>
    </row>
    <row r="173" s="1" customFormat="1" ht="15" customHeight="1">
      <c r="B173" s="290"/>
      <c r="C173" s="265" t="s">
        <v>345</v>
      </c>
      <c r="D173" s="265"/>
      <c r="E173" s="265"/>
      <c r="F173" s="288" t="s">
        <v>337</v>
      </c>
      <c r="G173" s="265"/>
      <c r="H173" s="265" t="s">
        <v>404</v>
      </c>
      <c r="I173" s="265" t="s">
        <v>347</v>
      </c>
      <c r="J173" s="265"/>
      <c r="K173" s="313"/>
    </row>
    <row r="174" s="1" customFormat="1" ht="15" customHeight="1">
      <c r="B174" s="290"/>
      <c r="C174" s="265" t="s">
        <v>356</v>
      </c>
      <c r="D174" s="265"/>
      <c r="E174" s="265"/>
      <c r="F174" s="288" t="s">
        <v>343</v>
      </c>
      <c r="G174" s="265"/>
      <c r="H174" s="265" t="s">
        <v>404</v>
      </c>
      <c r="I174" s="265" t="s">
        <v>339</v>
      </c>
      <c r="J174" s="265">
        <v>50</v>
      </c>
      <c r="K174" s="313"/>
    </row>
    <row r="175" s="1" customFormat="1" ht="15" customHeight="1">
      <c r="B175" s="290"/>
      <c r="C175" s="265" t="s">
        <v>364</v>
      </c>
      <c r="D175" s="265"/>
      <c r="E175" s="265"/>
      <c r="F175" s="288" t="s">
        <v>343</v>
      </c>
      <c r="G175" s="265"/>
      <c r="H175" s="265" t="s">
        <v>404</v>
      </c>
      <c r="I175" s="265" t="s">
        <v>339</v>
      </c>
      <c r="J175" s="265">
        <v>50</v>
      </c>
      <c r="K175" s="313"/>
    </row>
    <row r="176" s="1" customFormat="1" ht="15" customHeight="1">
      <c r="B176" s="290"/>
      <c r="C176" s="265" t="s">
        <v>362</v>
      </c>
      <c r="D176" s="265"/>
      <c r="E176" s="265"/>
      <c r="F176" s="288" t="s">
        <v>343</v>
      </c>
      <c r="G176" s="265"/>
      <c r="H176" s="265" t="s">
        <v>404</v>
      </c>
      <c r="I176" s="265" t="s">
        <v>339</v>
      </c>
      <c r="J176" s="265">
        <v>50</v>
      </c>
      <c r="K176" s="313"/>
    </row>
    <row r="177" s="1" customFormat="1" ht="15" customHeight="1">
      <c r="B177" s="290"/>
      <c r="C177" s="265" t="s">
        <v>106</v>
      </c>
      <c r="D177" s="265"/>
      <c r="E177" s="265"/>
      <c r="F177" s="288" t="s">
        <v>337</v>
      </c>
      <c r="G177" s="265"/>
      <c r="H177" s="265" t="s">
        <v>405</v>
      </c>
      <c r="I177" s="265" t="s">
        <v>406</v>
      </c>
      <c r="J177" s="265"/>
      <c r="K177" s="313"/>
    </row>
    <row r="178" s="1" customFormat="1" ht="15" customHeight="1">
      <c r="B178" s="290"/>
      <c r="C178" s="265" t="s">
        <v>60</v>
      </c>
      <c r="D178" s="265"/>
      <c r="E178" s="265"/>
      <c r="F178" s="288" t="s">
        <v>337</v>
      </c>
      <c r="G178" s="265"/>
      <c r="H178" s="265" t="s">
        <v>407</v>
      </c>
      <c r="I178" s="265" t="s">
        <v>408</v>
      </c>
      <c r="J178" s="265">
        <v>1</v>
      </c>
      <c r="K178" s="313"/>
    </row>
    <row r="179" s="1" customFormat="1" ht="15" customHeight="1">
      <c r="B179" s="290"/>
      <c r="C179" s="265" t="s">
        <v>56</v>
      </c>
      <c r="D179" s="265"/>
      <c r="E179" s="265"/>
      <c r="F179" s="288" t="s">
        <v>337</v>
      </c>
      <c r="G179" s="265"/>
      <c r="H179" s="265" t="s">
        <v>409</v>
      </c>
      <c r="I179" s="265" t="s">
        <v>339</v>
      </c>
      <c r="J179" s="265">
        <v>20</v>
      </c>
      <c r="K179" s="313"/>
    </row>
    <row r="180" s="1" customFormat="1" ht="15" customHeight="1">
      <c r="B180" s="290"/>
      <c r="C180" s="265" t="s">
        <v>57</v>
      </c>
      <c r="D180" s="265"/>
      <c r="E180" s="265"/>
      <c r="F180" s="288" t="s">
        <v>337</v>
      </c>
      <c r="G180" s="265"/>
      <c r="H180" s="265" t="s">
        <v>410</v>
      </c>
      <c r="I180" s="265" t="s">
        <v>339</v>
      </c>
      <c r="J180" s="265">
        <v>255</v>
      </c>
      <c r="K180" s="313"/>
    </row>
    <row r="181" s="1" customFormat="1" ht="15" customHeight="1">
      <c r="B181" s="290"/>
      <c r="C181" s="265" t="s">
        <v>107</v>
      </c>
      <c r="D181" s="265"/>
      <c r="E181" s="265"/>
      <c r="F181" s="288" t="s">
        <v>337</v>
      </c>
      <c r="G181" s="265"/>
      <c r="H181" s="265" t="s">
        <v>301</v>
      </c>
      <c r="I181" s="265" t="s">
        <v>339</v>
      </c>
      <c r="J181" s="265">
        <v>10</v>
      </c>
      <c r="K181" s="313"/>
    </row>
    <row r="182" s="1" customFormat="1" ht="15" customHeight="1">
      <c r="B182" s="290"/>
      <c r="C182" s="265" t="s">
        <v>108</v>
      </c>
      <c r="D182" s="265"/>
      <c r="E182" s="265"/>
      <c r="F182" s="288" t="s">
        <v>337</v>
      </c>
      <c r="G182" s="265"/>
      <c r="H182" s="265" t="s">
        <v>411</v>
      </c>
      <c r="I182" s="265" t="s">
        <v>372</v>
      </c>
      <c r="J182" s="265"/>
      <c r="K182" s="313"/>
    </row>
    <row r="183" s="1" customFormat="1" ht="15" customHeight="1">
      <c r="B183" s="290"/>
      <c r="C183" s="265" t="s">
        <v>412</v>
      </c>
      <c r="D183" s="265"/>
      <c r="E183" s="265"/>
      <c r="F183" s="288" t="s">
        <v>337</v>
      </c>
      <c r="G183" s="265"/>
      <c r="H183" s="265" t="s">
        <v>413</v>
      </c>
      <c r="I183" s="265" t="s">
        <v>372</v>
      </c>
      <c r="J183" s="265"/>
      <c r="K183" s="313"/>
    </row>
    <row r="184" s="1" customFormat="1" ht="15" customHeight="1">
      <c r="B184" s="290"/>
      <c r="C184" s="265" t="s">
        <v>401</v>
      </c>
      <c r="D184" s="265"/>
      <c r="E184" s="265"/>
      <c r="F184" s="288" t="s">
        <v>337</v>
      </c>
      <c r="G184" s="265"/>
      <c r="H184" s="265" t="s">
        <v>414</v>
      </c>
      <c r="I184" s="265" t="s">
        <v>372</v>
      </c>
      <c r="J184" s="265"/>
      <c r="K184" s="313"/>
    </row>
    <row r="185" s="1" customFormat="1" ht="15" customHeight="1">
      <c r="B185" s="290"/>
      <c r="C185" s="265" t="s">
        <v>110</v>
      </c>
      <c r="D185" s="265"/>
      <c r="E185" s="265"/>
      <c r="F185" s="288" t="s">
        <v>343</v>
      </c>
      <c r="G185" s="265"/>
      <c r="H185" s="265" t="s">
        <v>415</v>
      </c>
      <c r="I185" s="265" t="s">
        <v>339</v>
      </c>
      <c r="J185" s="265">
        <v>50</v>
      </c>
      <c r="K185" s="313"/>
    </row>
    <row r="186" s="1" customFormat="1" ht="15" customHeight="1">
      <c r="B186" s="290"/>
      <c r="C186" s="265" t="s">
        <v>416</v>
      </c>
      <c r="D186" s="265"/>
      <c r="E186" s="265"/>
      <c r="F186" s="288" t="s">
        <v>343</v>
      </c>
      <c r="G186" s="265"/>
      <c r="H186" s="265" t="s">
        <v>417</v>
      </c>
      <c r="I186" s="265" t="s">
        <v>418</v>
      </c>
      <c r="J186" s="265"/>
      <c r="K186" s="313"/>
    </row>
    <row r="187" s="1" customFormat="1" ht="15" customHeight="1">
      <c r="B187" s="290"/>
      <c r="C187" s="265" t="s">
        <v>419</v>
      </c>
      <c r="D187" s="265"/>
      <c r="E187" s="265"/>
      <c r="F187" s="288" t="s">
        <v>343</v>
      </c>
      <c r="G187" s="265"/>
      <c r="H187" s="265" t="s">
        <v>420</v>
      </c>
      <c r="I187" s="265" t="s">
        <v>418</v>
      </c>
      <c r="J187" s="265"/>
      <c r="K187" s="313"/>
    </row>
    <row r="188" s="1" customFormat="1" ht="15" customHeight="1">
      <c r="B188" s="290"/>
      <c r="C188" s="265" t="s">
        <v>421</v>
      </c>
      <c r="D188" s="265"/>
      <c r="E188" s="265"/>
      <c r="F188" s="288" t="s">
        <v>343</v>
      </c>
      <c r="G188" s="265"/>
      <c r="H188" s="265" t="s">
        <v>422</v>
      </c>
      <c r="I188" s="265" t="s">
        <v>418</v>
      </c>
      <c r="J188" s="265"/>
      <c r="K188" s="313"/>
    </row>
    <row r="189" s="1" customFormat="1" ht="15" customHeight="1">
      <c r="B189" s="290"/>
      <c r="C189" s="326" t="s">
        <v>423</v>
      </c>
      <c r="D189" s="265"/>
      <c r="E189" s="265"/>
      <c r="F189" s="288" t="s">
        <v>343</v>
      </c>
      <c r="G189" s="265"/>
      <c r="H189" s="265" t="s">
        <v>424</v>
      </c>
      <c r="I189" s="265" t="s">
        <v>425</v>
      </c>
      <c r="J189" s="327" t="s">
        <v>426</v>
      </c>
      <c r="K189" s="313"/>
    </row>
    <row r="190" s="1" customFormat="1" ht="15" customHeight="1">
      <c r="B190" s="290"/>
      <c r="C190" s="326" t="s">
        <v>45</v>
      </c>
      <c r="D190" s="265"/>
      <c r="E190" s="265"/>
      <c r="F190" s="288" t="s">
        <v>337</v>
      </c>
      <c r="G190" s="265"/>
      <c r="H190" s="262" t="s">
        <v>427</v>
      </c>
      <c r="I190" s="265" t="s">
        <v>428</v>
      </c>
      <c r="J190" s="265"/>
      <c r="K190" s="313"/>
    </row>
    <row r="191" s="1" customFormat="1" ht="15" customHeight="1">
      <c r="B191" s="290"/>
      <c r="C191" s="326" t="s">
        <v>429</v>
      </c>
      <c r="D191" s="265"/>
      <c r="E191" s="265"/>
      <c r="F191" s="288" t="s">
        <v>337</v>
      </c>
      <c r="G191" s="265"/>
      <c r="H191" s="265" t="s">
        <v>430</v>
      </c>
      <c r="I191" s="265" t="s">
        <v>372</v>
      </c>
      <c r="J191" s="265"/>
      <c r="K191" s="313"/>
    </row>
    <row r="192" s="1" customFormat="1" ht="15" customHeight="1">
      <c r="B192" s="290"/>
      <c r="C192" s="326" t="s">
        <v>431</v>
      </c>
      <c r="D192" s="265"/>
      <c r="E192" s="265"/>
      <c r="F192" s="288" t="s">
        <v>337</v>
      </c>
      <c r="G192" s="265"/>
      <c r="H192" s="265" t="s">
        <v>432</v>
      </c>
      <c r="I192" s="265" t="s">
        <v>372</v>
      </c>
      <c r="J192" s="265"/>
      <c r="K192" s="313"/>
    </row>
    <row r="193" s="1" customFormat="1" ht="15" customHeight="1">
      <c r="B193" s="290"/>
      <c r="C193" s="326" t="s">
        <v>433</v>
      </c>
      <c r="D193" s="265"/>
      <c r="E193" s="265"/>
      <c r="F193" s="288" t="s">
        <v>343</v>
      </c>
      <c r="G193" s="265"/>
      <c r="H193" s="265" t="s">
        <v>434</v>
      </c>
      <c r="I193" s="265" t="s">
        <v>372</v>
      </c>
      <c r="J193" s="265"/>
      <c r="K193" s="313"/>
    </row>
    <row r="194" s="1" customFormat="1" ht="15" customHeight="1">
      <c r="B194" s="319"/>
      <c r="C194" s="328"/>
      <c r="D194" s="299"/>
      <c r="E194" s="299"/>
      <c r="F194" s="299"/>
      <c r="G194" s="299"/>
      <c r="H194" s="299"/>
      <c r="I194" s="299"/>
      <c r="J194" s="299"/>
      <c r="K194" s="320"/>
    </row>
    <row r="195" s="1" customFormat="1" ht="18.75" customHeight="1">
      <c r="B195" s="301"/>
      <c r="C195" s="311"/>
      <c r="D195" s="311"/>
      <c r="E195" s="311"/>
      <c r="F195" s="321"/>
      <c r="G195" s="311"/>
      <c r="H195" s="311"/>
      <c r="I195" s="311"/>
      <c r="J195" s="311"/>
      <c r="K195" s="301"/>
    </row>
    <row r="196" s="1" customFormat="1" ht="18.75" customHeight="1">
      <c r="B196" s="301"/>
      <c r="C196" s="311"/>
      <c r="D196" s="311"/>
      <c r="E196" s="311"/>
      <c r="F196" s="321"/>
      <c r="G196" s="311"/>
      <c r="H196" s="311"/>
      <c r="I196" s="311"/>
      <c r="J196" s="311"/>
      <c r="K196" s="301"/>
    </row>
    <row r="197" s="1" customFormat="1" ht="18.75" customHeight="1">
      <c r="B197" s="273"/>
      <c r="C197" s="273"/>
      <c r="D197" s="273"/>
      <c r="E197" s="273"/>
      <c r="F197" s="273"/>
      <c r="G197" s="273"/>
      <c r="H197" s="273"/>
      <c r="I197" s="273"/>
      <c r="J197" s="273"/>
      <c r="K197" s="273"/>
    </row>
    <row r="198" s="1" customFormat="1" ht="13.5">
      <c r="B198" s="252"/>
      <c r="C198" s="253"/>
      <c r="D198" s="253"/>
      <c r="E198" s="253"/>
      <c r="F198" s="253"/>
      <c r="G198" s="253"/>
      <c r="H198" s="253"/>
      <c r="I198" s="253"/>
      <c r="J198" s="253"/>
      <c r="K198" s="254"/>
    </row>
    <row r="199" s="1" customFormat="1" ht="21">
      <c r="B199" s="255"/>
      <c r="C199" s="256" t="s">
        <v>435</v>
      </c>
      <c r="D199" s="256"/>
      <c r="E199" s="256"/>
      <c r="F199" s="256"/>
      <c r="G199" s="256"/>
      <c r="H199" s="256"/>
      <c r="I199" s="256"/>
      <c r="J199" s="256"/>
      <c r="K199" s="257"/>
    </row>
    <row r="200" s="1" customFormat="1" ht="25.5" customHeight="1">
      <c r="B200" s="255"/>
      <c r="C200" s="329" t="s">
        <v>436</v>
      </c>
      <c r="D200" s="329"/>
      <c r="E200" s="329"/>
      <c r="F200" s="329" t="s">
        <v>437</v>
      </c>
      <c r="G200" s="330"/>
      <c r="H200" s="329" t="s">
        <v>438</v>
      </c>
      <c r="I200" s="329"/>
      <c r="J200" s="329"/>
      <c r="K200" s="257"/>
    </row>
    <row r="201" s="1" customFormat="1" ht="5.25" customHeight="1">
      <c r="B201" s="290"/>
      <c r="C201" s="285"/>
      <c r="D201" s="285"/>
      <c r="E201" s="285"/>
      <c r="F201" s="285"/>
      <c r="G201" s="311"/>
      <c r="H201" s="285"/>
      <c r="I201" s="285"/>
      <c r="J201" s="285"/>
      <c r="K201" s="313"/>
    </row>
    <row r="202" s="1" customFormat="1" ht="15" customHeight="1">
      <c r="B202" s="290"/>
      <c r="C202" s="265" t="s">
        <v>428</v>
      </c>
      <c r="D202" s="265"/>
      <c r="E202" s="265"/>
      <c r="F202" s="288" t="s">
        <v>46</v>
      </c>
      <c r="G202" s="265"/>
      <c r="H202" s="265" t="s">
        <v>439</v>
      </c>
      <c r="I202" s="265"/>
      <c r="J202" s="265"/>
      <c r="K202" s="313"/>
    </row>
    <row r="203" s="1" customFormat="1" ht="15" customHeight="1">
      <c r="B203" s="290"/>
      <c r="C203" s="265"/>
      <c r="D203" s="265"/>
      <c r="E203" s="265"/>
      <c r="F203" s="288" t="s">
        <v>47</v>
      </c>
      <c r="G203" s="265"/>
      <c r="H203" s="265" t="s">
        <v>440</v>
      </c>
      <c r="I203" s="265"/>
      <c r="J203" s="265"/>
      <c r="K203" s="313"/>
    </row>
    <row r="204" s="1" customFormat="1" ht="15" customHeight="1">
      <c r="B204" s="290"/>
      <c r="C204" s="265"/>
      <c r="D204" s="265"/>
      <c r="E204" s="265"/>
      <c r="F204" s="288" t="s">
        <v>50</v>
      </c>
      <c r="G204" s="265"/>
      <c r="H204" s="265" t="s">
        <v>441</v>
      </c>
      <c r="I204" s="265"/>
      <c r="J204" s="265"/>
      <c r="K204" s="313"/>
    </row>
    <row r="205" s="1" customFormat="1" ht="15" customHeight="1">
      <c r="B205" s="290"/>
      <c r="C205" s="265"/>
      <c r="D205" s="265"/>
      <c r="E205" s="265"/>
      <c r="F205" s="288" t="s">
        <v>48</v>
      </c>
      <c r="G205" s="265"/>
      <c r="H205" s="265" t="s">
        <v>442</v>
      </c>
      <c r="I205" s="265"/>
      <c r="J205" s="265"/>
      <c r="K205" s="313"/>
    </row>
    <row r="206" s="1" customFormat="1" ht="15" customHeight="1">
      <c r="B206" s="290"/>
      <c r="C206" s="265"/>
      <c r="D206" s="265"/>
      <c r="E206" s="265"/>
      <c r="F206" s="288" t="s">
        <v>49</v>
      </c>
      <c r="G206" s="265"/>
      <c r="H206" s="265" t="s">
        <v>443</v>
      </c>
      <c r="I206" s="265"/>
      <c r="J206" s="265"/>
      <c r="K206" s="313"/>
    </row>
    <row r="207" s="1" customFormat="1" ht="15" customHeight="1">
      <c r="B207" s="290"/>
      <c r="C207" s="265"/>
      <c r="D207" s="265"/>
      <c r="E207" s="265"/>
      <c r="F207" s="288"/>
      <c r="G207" s="265"/>
      <c r="H207" s="265"/>
      <c r="I207" s="265"/>
      <c r="J207" s="265"/>
      <c r="K207" s="313"/>
    </row>
    <row r="208" s="1" customFormat="1" ht="15" customHeight="1">
      <c r="B208" s="290"/>
      <c r="C208" s="265" t="s">
        <v>384</v>
      </c>
      <c r="D208" s="265"/>
      <c r="E208" s="265"/>
      <c r="F208" s="288" t="s">
        <v>82</v>
      </c>
      <c r="G208" s="265"/>
      <c r="H208" s="265" t="s">
        <v>444</v>
      </c>
      <c r="I208" s="265"/>
      <c r="J208" s="265"/>
      <c r="K208" s="313"/>
    </row>
    <row r="209" s="1" customFormat="1" ht="15" customHeight="1">
      <c r="B209" s="290"/>
      <c r="C209" s="265"/>
      <c r="D209" s="265"/>
      <c r="E209" s="265"/>
      <c r="F209" s="288" t="s">
        <v>279</v>
      </c>
      <c r="G209" s="265"/>
      <c r="H209" s="265" t="s">
        <v>280</v>
      </c>
      <c r="I209" s="265"/>
      <c r="J209" s="265"/>
      <c r="K209" s="313"/>
    </row>
    <row r="210" s="1" customFormat="1" ht="15" customHeight="1">
      <c r="B210" s="290"/>
      <c r="C210" s="265"/>
      <c r="D210" s="265"/>
      <c r="E210" s="265"/>
      <c r="F210" s="288" t="s">
        <v>277</v>
      </c>
      <c r="G210" s="265"/>
      <c r="H210" s="265" t="s">
        <v>445</v>
      </c>
      <c r="I210" s="265"/>
      <c r="J210" s="265"/>
      <c r="K210" s="313"/>
    </row>
    <row r="211" s="1" customFormat="1" ht="15" customHeight="1">
      <c r="B211" s="331"/>
      <c r="C211" s="265"/>
      <c r="D211" s="265"/>
      <c r="E211" s="265"/>
      <c r="F211" s="288" t="s">
        <v>281</v>
      </c>
      <c r="G211" s="326"/>
      <c r="H211" s="317" t="s">
        <v>282</v>
      </c>
      <c r="I211" s="317"/>
      <c r="J211" s="317"/>
      <c r="K211" s="332"/>
    </row>
    <row r="212" s="1" customFormat="1" ht="15" customHeight="1">
      <c r="B212" s="331"/>
      <c r="C212" s="265"/>
      <c r="D212" s="265"/>
      <c r="E212" s="265"/>
      <c r="F212" s="288" t="s">
        <v>283</v>
      </c>
      <c r="G212" s="326"/>
      <c r="H212" s="317" t="s">
        <v>446</v>
      </c>
      <c r="I212" s="317"/>
      <c r="J212" s="317"/>
      <c r="K212" s="332"/>
    </row>
    <row r="213" s="1" customFormat="1" ht="15" customHeight="1">
      <c r="B213" s="331"/>
      <c r="C213" s="265"/>
      <c r="D213" s="265"/>
      <c r="E213" s="265"/>
      <c r="F213" s="288"/>
      <c r="G213" s="326"/>
      <c r="H213" s="317"/>
      <c r="I213" s="317"/>
      <c r="J213" s="317"/>
      <c r="K213" s="332"/>
    </row>
    <row r="214" s="1" customFormat="1" ht="15" customHeight="1">
      <c r="B214" s="331"/>
      <c r="C214" s="265" t="s">
        <v>408</v>
      </c>
      <c r="D214" s="265"/>
      <c r="E214" s="265"/>
      <c r="F214" s="288">
        <v>1</v>
      </c>
      <c r="G214" s="326"/>
      <c r="H214" s="317" t="s">
        <v>447</v>
      </c>
      <c r="I214" s="317"/>
      <c r="J214" s="317"/>
      <c r="K214" s="332"/>
    </row>
    <row r="215" s="1" customFormat="1" ht="15" customHeight="1">
      <c r="B215" s="331"/>
      <c r="C215" s="265"/>
      <c r="D215" s="265"/>
      <c r="E215" s="265"/>
      <c r="F215" s="288">
        <v>2</v>
      </c>
      <c r="G215" s="326"/>
      <c r="H215" s="317" t="s">
        <v>448</v>
      </c>
      <c r="I215" s="317"/>
      <c r="J215" s="317"/>
      <c r="K215" s="332"/>
    </row>
    <row r="216" s="1" customFormat="1" ht="15" customHeight="1">
      <c r="B216" s="331"/>
      <c r="C216" s="265"/>
      <c r="D216" s="265"/>
      <c r="E216" s="265"/>
      <c r="F216" s="288">
        <v>3</v>
      </c>
      <c r="G216" s="326"/>
      <c r="H216" s="317" t="s">
        <v>449</v>
      </c>
      <c r="I216" s="317"/>
      <c r="J216" s="317"/>
      <c r="K216" s="332"/>
    </row>
    <row r="217" s="1" customFormat="1" ht="15" customHeight="1">
      <c r="B217" s="331"/>
      <c r="C217" s="265"/>
      <c r="D217" s="265"/>
      <c r="E217" s="265"/>
      <c r="F217" s="288">
        <v>4</v>
      </c>
      <c r="G217" s="326"/>
      <c r="H217" s="317" t="s">
        <v>450</v>
      </c>
      <c r="I217" s="317"/>
      <c r="J217" s="317"/>
      <c r="K217" s="332"/>
    </row>
    <row r="218" s="1" customFormat="1" ht="12.75" customHeight="1">
      <c r="B218" s="333"/>
      <c r="C218" s="334"/>
      <c r="D218" s="334"/>
      <c r="E218" s="334"/>
      <c r="F218" s="334"/>
      <c r="G218" s="334"/>
      <c r="H218" s="334"/>
      <c r="I218" s="334"/>
      <c r="J218" s="334"/>
      <c r="K218" s="335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TATA\pc</dc:creator>
  <cp:lastModifiedBy>TATA\pc</cp:lastModifiedBy>
  <dcterms:created xsi:type="dcterms:W3CDTF">2021-02-17T08:22:24Z</dcterms:created>
  <dcterms:modified xsi:type="dcterms:W3CDTF">2021-02-17T08:22:27Z</dcterms:modified>
</cp:coreProperties>
</file>