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VODOVODNÍ PŘÍPOJKA" sheetId="4" r:id="rId4"/>
    <sheet name="04 - SPLAŠKOVÁ KANALIZACE" sheetId="5" r:id="rId5"/>
    <sheet name="05 - VENKOVNÍ DEŠŤOVÁ KAN..." sheetId="6" r:id="rId6"/>
    <sheet name="06a - elektroinstalace" sheetId="7" r:id="rId7"/>
    <sheet name="06b - rozvaděč R1" sheetId="8" r:id="rId8"/>
    <sheet name="06c - elektrická přípojka nn" sheetId="9" r:id="rId9"/>
    <sheet name="07 - UT a VZT" sheetId="10" r:id="rId10"/>
    <sheet name="09 - VRN" sheetId="11" r:id="rId11"/>
  </sheets>
  <definedNames>
    <definedName name="_xlnm.Print_Area" localSheetId="0">'Rekapitulace stavby'!$D$4:$AO$76,'Rekapitulace stavby'!$C$82:$AQ$106</definedName>
    <definedName name="_xlnm._FilterDatabase" localSheetId="1" hidden="1">'01 - Stavební část'!$C$135:$K$490</definedName>
    <definedName name="_xlnm.Print_Area" localSheetId="1">'01 - Stavební část'!$C$4:$J$76,'01 - Stavební část'!$C$82:$J$117,'01 - Stavební část'!$C$123:$K$490</definedName>
    <definedName name="_xlnm._FilterDatabase" localSheetId="2" hidden="1">'02 - ZTI'!$C$120:$K$282</definedName>
    <definedName name="_xlnm.Print_Area" localSheetId="2">'02 - ZTI'!$C$4:$J$76,'02 - ZTI'!$C$82:$J$102,'02 - ZTI'!$C$108:$K$282</definedName>
    <definedName name="_xlnm._FilterDatabase" localSheetId="3" hidden="1">'03 - VODOVODNÍ PŘÍPOJKA'!$C$122:$K$218</definedName>
    <definedName name="_xlnm.Print_Area" localSheetId="3">'03 - VODOVODNÍ PŘÍPOJKA'!$C$4:$J$76,'03 - VODOVODNÍ PŘÍPOJKA'!$C$82:$J$104,'03 - VODOVODNÍ PŘÍPOJKA'!$C$110:$K$218</definedName>
    <definedName name="_xlnm._FilterDatabase" localSheetId="4" hidden="1">'04 - SPLAŠKOVÁ KANALIZACE'!$C$122:$K$208</definedName>
    <definedName name="_xlnm.Print_Area" localSheetId="4">'04 - SPLAŠKOVÁ KANALIZACE'!$C$4:$J$76,'04 - SPLAŠKOVÁ KANALIZACE'!$C$82:$J$104,'04 - SPLAŠKOVÁ KANALIZACE'!$C$110:$K$208</definedName>
    <definedName name="_xlnm._FilterDatabase" localSheetId="5" hidden="1">'05 - VENKOVNÍ DEŠŤOVÁ KAN...'!$C$121:$K$189</definedName>
    <definedName name="_xlnm.Print_Area" localSheetId="5">'05 - VENKOVNÍ DEŠŤOVÁ KAN...'!$C$4:$J$76,'05 - VENKOVNÍ DEŠŤOVÁ KAN...'!$C$82:$J$103,'05 - VENKOVNÍ DEŠŤOVÁ KAN...'!$C$109:$K$189</definedName>
    <definedName name="_xlnm._FilterDatabase" localSheetId="6" hidden="1">'06a - elektroinstalace'!$C$123:$K$235</definedName>
    <definedName name="_xlnm.Print_Area" localSheetId="6">'06a - elektroinstalace'!$C$4:$J$76,'06a - elektroinstalace'!$C$82:$J$103,'06a - elektroinstalace'!$C$109:$K$235</definedName>
    <definedName name="_xlnm._FilterDatabase" localSheetId="7" hidden="1">'06b - rozvaděč R1'!$C$121:$K$160</definedName>
    <definedName name="_xlnm.Print_Area" localSheetId="7">'06b - rozvaděč R1'!$C$4:$J$76,'06b - rozvaděč R1'!$C$82:$J$101,'06b - rozvaděč R1'!$C$107:$K$160</definedName>
    <definedName name="_xlnm._FilterDatabase" localSheetId="8" hidden="1">'06c - elektrická přípojka nn'!$C$123:$K$202</definedName>
    <definedName name="_xlnm.Print_Area" localSheetId="8">'06c - elektrická přípojka nn'!$C$4:$J$76,'06c - elektrická přípojka nn'!$C$82:$J$103,'06c - elektrická přípojka nn'!$C$109:$K$202</definedName>
    <definedName name="_xlnm._FilterDatabase" localSheetId="9" hidden="1">'07 - UT a VZT'!$C$120:$K$166</definedName>
    <definedName name="_xlnm.Print_Area" localSheetId="9">'07 - UT a VZT'!$C$4:$J$76,'07 - UT a VZT'!$C$82:$J$102,'07 - UT a VZT'!$C$108:$K$166</definedName>
    <definedName name="_xlnm._FilterDatabase" localSheetId="10" hidden="1">'09 - VRN'!$C$119:$K$132</definedName>
    <definedName name="_xlnm.Print_Area" localSheetId="10">'09 - VRN'!$C$4:$J$76,'09 - VRN'!$C$82:$J$101,'09 - VRN'!$C$107:$K$132</definedName>
    <definedName name="_xlnm.Print_Titles" localSheetId="0">'Rekapitulace stavby'!$92:$92</definedName>
    <definedName name="_xlnm.Print_Titles" localSheetId="1">'01 - Stavební část'!$135:$135</definedName>
    <definedName name="_xlnm.Print_Titles" localSheetId="2">'02 - ZTI'!$120:$120</definedName>
    <definedName name="_xlnm.Print_Titles" localSheetId="3">'03 - VODOVODNÍ PŘÍPOJKA'!$122:$122</definedName>
    <definedName name="_xlnm.Print_Titles" localSheetId="4">'04 - SPLAŠKOVÁ KANALIZACE'!$122:$122</definedName>
    <definedName name="_xlnm.Print_Titles" localSheetId="5">'05 - VENKOVNÍ DEŠŤOVÁ KAN...'!$121:$121</definedName>
    <definedName name="_xlnm.Print_Titles" localSheetId="6">'06a - elektroinstalace'!$123:$123</definedName>
    <definedName name="_xlnm.Print_Titles" localSheetId="7">'06b - rozvaděč R1'!$121:$121</definedName>
    <definedName name="_xlnm.Print_Titles" localSheetId="8">'06c - elektrická přípojka nn'!$123:$123</definedName>
    <definedName name="_xlnm.Print_Titles" localSheetId="9">'07 - UT a VZT'!$120:$120</definedName>
    <definedName name="_xlnm.Print_Titles" localSheetId="10">'09 - VRN'!$119:$119</definedName>
  </definedNames>
  <calcPr fullCalcOnLoad="1"/>
</workbook>
</file>

<file path=xl/sharedStrings.xml><?xml version="1.0" encoding="utf-8"?>
<sst xmlns="http://schemas.openxmlformats.org/spreadsheetml/2006/main" count="11040" uniqueCount="1708">
  <si>
    <t>Export Komplet</t>
  </si>
  <si>
    <t/>
  </si>
  <si>
    <t>2.0</t>
  </si>
  <si>
    <t>ZAMOK</t>
  </si>
  <si>
    <t>False</t>
  </si>
  <si>
    <t>{dbc1ca14-1281-4a19-9ece-9a7b02f3ca3e}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</si>
  <si>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</si>
  <si>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</si>
  <si>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</si>
  <si>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</si>
  <si>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</si>
  <si>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</si>
  <si>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</si>
  <si>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</si>
  <si>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20200411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</si>
  <si>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</si>
  <si>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</si>
  <si>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objektu toalet 426/1 Podmokly</t>
  </si>
  <si>
    <t>KSO:</t>
  </si>
  <si>
    <t>CC-CZ:</t>
  </si>
  <si>
    <t>Místo:</t>
  </si>
  <si>
    <t>Děčín</t>
  </si>
  <si>
    <t>Datum:</t>
  </si>
  <si>
    <t>11. 4. 2020</t>
  </si>
  <si>
    <t>Zadavatel:</t>
  </si>
  <si>
    <t>IČ:</t>
  </si>
  <si>
    <t>Město Děčín</t>
  </si>
  <si>
    <t>DIČ:</t>
  </si>
  <si>
    <t>Uchazeč:</t>
  </si>
  <si>
    <t>Vyplň údaj</t>
  </si>
  <si>
    <t>Projektant:</t>
  </si>
  <si>
    <t>AK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</si>
  <si>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</si>
  <si>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</si>
  <si>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</si>
  <si>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</si>
  <si>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</si>
  <si>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</si>
  <si>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</si>
  <si>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</si>
  <si>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</si>
  <si>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</si>
  <si>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</si>
  <si>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</si>
  <si>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</si>
  <si>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</si>
  <si>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</si>
  <si>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</si>
  <si>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</si>
  <si>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</si>
  <si>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</si>
  <si>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</si>
  <si>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</si>
  <si>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</si>
  <si>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</si>
  <si>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</si>
  <si>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</si>
  <si>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</si>
  <si>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</si>
  <si>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</si>
  <si>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</si>
  <si>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</si>
  <si>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</si>
  <si>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</si>
  <si>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</si>
  <si>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</si>
  <si>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</si>
  <si>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</si>
  <si>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</si>
  <si>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</si>
  <si>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</si>
  <si>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</si>
  <si>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</si>
  <si>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</si>
  <si>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</si>
  <si>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</si>
  <si>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</si>
  <si>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</si>
  <si>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</si>
  <si>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</si>
  <si>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</si>
  <si>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</si>
  <si>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</si>
  <si>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</si>
  <si>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</si>
  <si>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{8b2b3356-39eb-4e0b-875a-2c1065ddff5a}</t>
  </si>
  <si>
    <t>2</t>
  </si>
  <si>
    <t>02</t>
  </si>
  <si>
    <t>ZTI</t>
  </si>
  <si>
    <t>{2fc7a6ad-abb3-4ace-8f8d-d2f7ab2f4c0e}</t>
  </si>
  <si>
    <t>03</t>
  </si>
  <si>
    <t>VODOVODNÍ PŘÍPOJKA</t>
  </si>
  <si>
    <t>{e8f48c0f-9152-4d4a-8699-dad3b991a21b}</t>
  </si>
  <si>
    <t>04</t>
  </si>
  <si>
    <t>SPLAŠKOVÁ KANALIZACE</t>
  </si>
  <si>
    <t>{94cbea13-a7fd-461d-94af-09de352ad5da}</t>
  </si>
  <si>
    <t>05</t>
  </si>
  <si>
    <t>VENKOVNÍ DEŠŤOVÁ KANALIZACE</t>
  </si>
  <si>
    <t>{60847a87-2b3a-4aa1-b4c6-d0382294b94e}</t>
  </si>
  <si>
    <t>06</t>
  </si>
  <si>
    <t>Elektroinstalace</t>
  </si>
  <si>
    <t>{fa6882e9-112e-4dd4-a42c-49b76eb90003}</t>
  </si>
  <si>
    <t>06a</t>
  </si>
  <si>
    <t>elektroinstalace</t>
  </si>
  <si>
    <t>Soupis</t>
  </si>
  <si>
    <t>{34aff599-9950-48cc-8561-bd482e15432a}</t>
  </si>
  <si>
    <t>06b</t>
  </si>
  <si>
    <t>rozvaděč R1</t>
  </si>
  <si>
    <t>{a488fc39-b2ab-4cce-82a9-416b9d2bd267}</t>
  </si>
  <si>
    <t>06c</t>
  </si>
  <si>
    <t>elektrická přípojka nn</t>
  </si>
  <si>
    <t>{ccc81fa7-6ce8-465e-b95f-b5dbb9af041b}</t>
  </si>
  <si>
    <t>07</t>
  </si>
  <si>
    <t>UT a VZT</t>
  </si>
  <si>
    <t>{1a603c6a-c670-43c1-98ea-6748098afd75}</t>
  </si>
  <si>
    <t>09</t>
  </si>
  <si>
    <t>VRN</t>
  </si>
  <si>
    <t>{7d7239ea-17d1-4def-950b-f79c45d5ac02}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</si>
  <si>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</si>
  <si>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</si>
  <si>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</si>
  <si>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</si>
  <si>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</si>
  <si>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</si>
  <si>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</si>
  <si>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</si>
  <si>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</si>
  <si>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</si>
  <si>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</si>
  <si>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</si>
  <si>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</si>
  <si>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</si>
  <si>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</si>
  <si>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</si>
  <si>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</si>
  <si>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</si>
  <si>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</si>
  <si>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</si>
  <si>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</si>
  <si>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</si>
  <si>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</si>
  <si>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</si>
  <si>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</si>
  <si>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</si>
  <si>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</si>
  <si>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</si>
  <si>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</si>
  <si>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</si>
  <si>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</si>
  <si>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</si>
  <si>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</si>
  <si>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</si>
  <si>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</si>
  <si>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</si>
  <si>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</si>
  <si>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</si>
  <si>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</si>
  <si>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</si>
  <si>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</si>
  <si>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</si>
  <si>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</si>
  <si>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</si>
  <si>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</si>
  <si>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</si>
  <si>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</si>
  <si>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v hornině třídy těžitelnosti I, skupiny 3 objem do 100 m3 strojně</t>
  </si>
  <si>
    <t>m3</t>
  </si>
  <si>
    <t>CS ÚRS 2020 01</t>
  </si>
  <si>
    <t>4</t>
  </si>
  <si>
    <t>1664487550</t>
  </si>
  <si>
    <t>PP</t>
  </si>
  <si>
    <t>Odkopávky a prokopávky nezapažené strojně v hornině třídy těžitelnosti I skupiny 3 přes 50 do 100 m3</t>
  </si>
  <si>
    <t>VV</t>
  </si>
  <si>
    <t>6,3*12</t>
  </si>
  <si>
    <t>132251102</t>
  </si>
  <si>
    <t>Hloubení rýh nezapažených  š do 800 mm v hornině třídy těžitelnosti I, skupiny 3 objem do 50 m3 strojně</t>
  </si>
  <si>
    <t>-506423951</t>
  </si>
  <si>
    <t>Hloubení nezapažených rýh šířky do 800 mm strojně s urovnáním dna do předepsaného profilu a spádu v hornině třídy těžitelnosti I skupiny 3 přes 20 do 50 m3</t>
  </si>
  <si>
    <t>(10,55+4,95*2)*0,5*1,1</t>
  </si>
  <si>
    <t>8,8*0,5*1,6</t>
  </si>
  <si>
    <t>2,86*0,5*0,45</t>
  </si>
  <si>
    <t>(1,4*2+1,48)*0,4*1,6</t>
  </si>
  <si>
    <t>3,95*0,35*0,6</t>
  </si>
  <si>
    <t>Součet</t>
  </si>
  <si>
    <t>3</t>
  </si>
  <si>
    <t>162751117</t>
  </si>
  <si>
    <t>Vodorovné přemístění do 10000 m výkopku/sypaniny z horniny třídy těžitelnosti I, skupiny 1 až 3</t>
  </si>
  <si>
    <t>-1348690818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</si>
  <si>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</si>
  <si>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</si>
  <si>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I, skupiny 1 až 3 ZKD 1000 m přes 10000 m</t>
  </si>
  <si>
    <t>1591671828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</si>
  <si>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</si>
  <si>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98,101*10 'Přepočtené koeficientem množství</t>
  </si>
  <si>
    <t>5</t>
  </si>
  <si>
    <t>171201221</t>
  </si>
  <si>
    <t>Poplatek za uložení na skládce (skládkovné) zeminy a kamení kód odpadu 17 05 04</t>
  </si>
  <si>
    <t>t</t>
  </si>
  <si>
    <t>751601310</t>
  </si>
  <si>
    <t>Poplatek za uložení stavebního odpadu na skládce (skládkovné) zeminy a kamení zatříděného do Katalogu odpadů pod kódem 17 05 04</t>
  </si>
  <si>
    <t>75,6+22,501-9,6</t>
  </si>
  <si>
    <t>6</t>
  </si>
  <si>
    <t>174151101</t>
  </si>
  <si>
    <t>Zásyp jam, šachet rýh nebo kolem objektů sypaninou se zhutněním</t>
  </si>
  <si>
    <t>-677351577</t>
  </si>
  <si>
    <t>Zásyp sypaninou z jakékoliv horniny strojně s uložením výkopku ve vrstvách se zhutněním jam, šachet, rýh nebo kolem objektů v těchto vykopávkách</t>
  </si>
  <si>
    <t>20*0,8*0,6</t>
  </si>
  <si>
    <t>7</t>
  </si>
  <si>
    <t>181411132</t>
  </si>
  <si>
    <t>Založení parkového trávníku výsevem plochy do 1000 m2 ve svahu do 1:2</t>
  </si>
  <si>
    <t>m2</t>
  </si>
  <si>
    <t>-1658865023</t>
  </si>
  <si>
    <t>Založení trávníku na půdě předem připravené plochy do 1000 m2 výsevem včetně utažení parkového na svahu přes 1:5 do 1:2</t>
  </si>
  <si>
    <t>8</t>
  </si>
  <si>
    <t>M</t>
  </si>
  <si>
    <t>00572410</t>
  </si>
  <si>
    <t>osivo směs travní parková</t>
  </si>
  <si>
    <t>kg</t>
  </si>
  <si>
    <t>1285590738</t>
  </si>
  <si>
    <t>40*0,015 'Přepočtené koeficientem množství</t>
  </si>
  <si>
    <t>9</t>
  </si>
  <si>
    <t>182251101</t>
  </si>
  <si>
    <t>Svahování násypů</t>
  </si>
  <si>
    <t>-117122454</t>
  </si>
  <si>
    <t>Svahování trvalých svahů do projektovaných profilů strojně s potřebným přemístěním výkopku při svahování násypů v jakékoliv hornině</t>
  </si>
  <si>
    <t>10</t>
  </si>
  <si>
    <t>182311123</t>
  </si>
  <si>
    <t>Rozprostření ornice ve svahu přes 1:5 tl vrstvy do 200 mm ručně</t>
  </si>
  <si>
    <t>1670126067</t>
  </si>
  <si>
    <t>Rozprostření a urovnání ornice ve svahu sklonu přes 1:5 ručně při souvislé ploše, tl. vrstvy do 200 mm</t>
  </si>
  <si>
    <t>Zakládání</t>
  </si>
  <si>
    <t>11</t>
  </si>
  <si>
    <t>212750101</t>
  </si>
  <si>
    <t>Trativod z drenážních trubek PVC-U SN 4 perforace 360° včetně lože otevřený výkop DN 100 pro budovy plocha pro vtékání vody min. 80 cm2/m</t>
  </si>
  <si>
    <t>m</t>
  </si>
  <si>
    <t>-1386654640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</si>
  <si>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</si>
  <si>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12</t>
  </si>
  <si>
    <t>271572211</t>
  </si>
  <si>
    <t>Podsyp pod základové konstrukce se zhutněním z netříděného štěrkopísku</t>
  </si>
  <si>
    <t>-1586544424</t>
  </si>
  <si>
    <t>Podsyp pod základové konstrukce se zhutněním a urovnáním povrchu ze štěrkopísku netříděného</t>
  </si>
  <si>
    <t>(10,55+4,95*2)*0,5*0,2</t>
  </si>
  <si>
    <t>8,8*0,5*0,2</t>
  </si>
  <si>
    <t>2,86*0,5*0,2</t>
  </si>
  <si>
    <t>(1,4*2+1,48)*0,4*0,2</t>
  </si>
  <si>
    <t>3,95*0,35*0,2</t>
  </si>
  <si>
    <t>(9,456+8,765)/2*3,95*0,2</t>
  </si>
  <si>
    <t>1,48*1*0,2</t>
  </si>
  <si>
    <t>1,4*1,8*0,2</t>
  </si>
  <si>
    <t>13</t>
  </si>
  <si>
    <t>274313711</t>
  </si>
  <si>
    <t>Základové pásy z betonu tř. C 20/25</t>
  </si>
  <si>
    <t>564826886</t>
  </si>
  <si>
    <t>Základy z betonu prostého pasy betonu kamenem neprokládaného tř. C 20/25</t>
  </si>
  <si>
    <t>(10,55+4,95*2)*0,5*0,75</t>
  </si>
  <si>
    <t>8,8*0,5*1,25</t>
  </si>
  <si>
    <t>2,86*0,5*0,25</t>
  </si>
  <si>
    <t>(1,4*2+1,48)*0,4*1,25</t>
  </si>
  <si>
    <t>3,95*0,35*0,25</t>
  </si>
  <si>
    <t>14</t>
  </si>
  <si>
    <t>274351121</t>
  </si>
  <si>
    <t>Zřízení bednění základových pasů rovného</t>
  </si>
  <si>
    <t>2001184951</t>
  </si>
  <si>
    <t>Bednění základů pasů rovné zřízení</t>
  </si>
  <si>
    <t>(10,55+4,95*2)*2*0,35</t>
  </si>
  <si>
    <t>8,8*2*0,6</t>
  </si>
  <si>
    <t>(1,4*2+1,48)*2*0,6</t>
  </si>
  <si>
    <t>274351122</t>
  </si>
  <si>
    <t>Odstranění bednění základových pasů rovného</t>
  </si>
  <si>
    <t>-423741553</t>
  </si>
  <si>
    <t>Bednění základů pasů rovné odstranění</t>
  </si>
  <si>
    <t>Svislé a kompletní konstrukce</t>
  </si>
  <si>
    <t>16</t>
  </si>
  <si>
    <t>311113212</t>
  </si>
  <si>
    <t>Nosná zeď tl 200 mm ze štípaných tvárnic ztraceného bednění přírodních včetně výplně z betonu</t>
  </si>
  <si>
    <t>910177323</t>
  </si>
  <si>
    <t>Nadzákladové zdi z tvárnic ztraceného bednění  štípaných, včetně výplně z betonu třídy C 16/20 přírodních, tloušťky zdiva 200 mm</t>
  </si>
  <si>
    <t>(1,4+1,5)*0,7</t>
  </si>
  <si>
    <t>17</t>
  </si>
  <si>
    <t>311238650</t>
  </si>
  <si>
    <t>Zdivo jednovrstvé tepelně izolační z cihel broušených s vniřní izolací z minerální vlny na tenkovrstvou maltu U přes 0,18 do 0,22 W/m2K tl 300 mm</t>
  </si>
  <si>
    <t>-1632117135</t>
  </si>
  <si>
    <t>Zdivo jednovrstvé tepelně izolační z cihel děrovaných broušených s integrovanou izolací z hydrofobizované minerální vlny na tenkovrstvou maltu, součinitel prostupu tepla U přes 0,18 do 0,22, tl. zdiva 300 mm</t>
  </si>
  <si>
    <t>(10,329+9,5+4,15*2)*(2,75+0,5)</t>
  </si>
  <si>
    <t>-1,6*2</t>
  </si>
  <si>
    <t>18</t>
  </si>
  <si>
    <t>317168012</t>
  </si>
  <si>
    <t>Překlad keramický plochý š 115 mm dl 1250 mm</t>
  </si>
  <si>
    <t>kus</t>
  </si>
  <si>
    <t>-1963355447</t>
  </si>
  <si>
    <t>Překlady keramické ploché osazené do maltového lože, výšky překladu 71 mm šířky 115 mm, délky 1250 mm</t>
  </si>
  <si>
    <t>19</t>
  </si>
  <si>
    <t>317998112</t>
  </si>
  <si>
    <t>Tepelná izolace mezi překlady v 24 cm z EPS tl do 70 mm</t>
  </si>
  <si>
    <t>638525237</t>
  </si>
  <si>
    <t>Izolace tepelná mezi překlady  z pěnového polystyrenu výšky 24 cm, tloušťky přes 50 do 70 mm</t>
  </si>
  <si>
    <t>20</t>
  </si>
  <si>
    <t>327215111</t>
  </si>
  <si>
    <t>Opěrná zeď z gabionů dvouzákrutová síť s povrchovou úpravou galfan vyplněná lomovým kamenem</t>
  </si>
  <si>
    <t>1725060770</t>
  </si>
  <si>
    <t>Opěrné zdi z drátokamenných gravitačních konstrukcí (gabionů) z lomového kamene neupraveného výplňového na sucho ze splétané dvouzákrutové ocelové sítě s povrchovou úpravou galfan</t>
  </si>
  <si>
    <t>2,674*0,3*0,4</t>
  </si>
  <si>
    <t>342244201</t>
  </si>
  <si>
    <t>Příčka z cihel broušených na tenkovrstvou maltu tloušťky 80 mm</t>
  </si>
  <si>
    <t>-947682146</t>
  </si>
  <si>
    <t>Příčky jednoduché z cihel děrovaných  broušených, na tenkovrstvou maltu, pevnost cihel do P15, tl. příčky 80 mm</t>
  </si>
  <si>
    <t>(0,15+0,25)*2*2</t>
  </si>
  <si>
    <t>1*4*0,75*2</t>
  </si>
  <si>
    <t>22</t>
  </si>
  <si>
    <t>342244211</t>
  </si>
  <si>
    <t>Příčka z cihel broušených na tenkovrstvou maltu tloušťky 115 mm</t>
  </si>
  <si>
    <t>1743423686</t>
  </si>
  <si>
    <t>Příčky jednoduché z cihel děrovaných  broušených, na tenkovrstvou maltu, pevnost cihel do P15, tl. příčky 115 mm</t>
  </si>
  <si>
    <t>(4,155*3+1,5+1,57+1,45)*2,75</t>
  </si>
  <si>
    <t>-1,4*2-1,6*2-1,8</t>
  </si>
  <si>
    <t>23</t>
  </si>
  <si>
    <t>346272266</t>
  </si>
  <si>
    <t>Přizdívka z pórobetonových tvárnic tl 200 mm</t>
  </si>
  <si>
    <t>-933089590</t>
  </si>
  <si>
    <t>Přizdívky z pórobetonových tvárnic objemová hmotnost do 500 kg/m3, na tenké maltové lože, tloušťka přizdívky 200 mm</t>
  </si>
  <si>
    <t>(1,83+2,8)*1,3</t>
  </si>
  <si>
    <t>Vodorovné konstrukce</t>
  </si>
  <si>
    <t>24</t>
  </si>
  <si>
    <t>411168284</t>
  </si>
  <si>
    <t>Strop keramický tl 21 cm z vložek MIAKO a keramobetonových nosníků dl do 5 m OVN 50 cm</t>
  </si>
  <si>
    <t>1038231999</t>
  </si>
  <si>
    <t>Stropy keramické z cihelných stropních vložek MIAKO a keramobetonových nosníků včetně zmonolitnění konstrukce z betonu C 20/25 a svařované sítě při osové vzdálenosti nosníků 50 cm, z vložek výšky 15 cm (MIAKO 15/50), tloušťky stropní konstrukce 21 cm, z nosníků délky přes 4 do 5 m</t>
  </si>
  <si>
    <t>47</t>
  </si>
  <si>
    <t>25</t>
  </si>
  <si>
    <t>411354313</t>
  </si>
  <si>
    <t>Zřízení podpěrné konstrukce stropů výšky do 4 m tl do 25 cm</t>
  </si>
  <si>
    <t>-1948617019</t>
  </si>
  <si>
    <t>Podpěrná konstrukce stropů - desek, kleneb a skořepin výška podepření do 4 m tloušťka stropu přes 15 do 25 cm zřízení</t>
  </si>
  <si>
    <t>26</t>
  </si>
  <si>
    <t>411354314</t>
  </si>
  <si>
    <t>Odstranění podpěrné konstrukce stropů výšky do 4 m tl do 25 cm</t>
  </si>
  <si>
    <t>1545343055</t>
  </si>
  <si>
    <t>Podpěrná konstrukce stropů - desek, kleneb a skořepin výška podepření do 4 m tloušťka stropu přes 15 do 25 cm odstranění</t>
  </si>
  <si>
    <t>27</t>
  </si>
  <si>
    <t>413941121</t>
  </si>
  <si>
    <t>Osazování ocelových válcovaných nosníků stropů I, IE, U, UE nebo L do č.12</t>
  </si>
  <si>
    <t>745032447</t>
  </si>
  <si>
    <t>Osazování ocelových válcovaných nosníků ve stropech I nebo IE nebo U nebo UE nebo L do č.12 nebo výšky do 120 mm</t>
  </si>
  <si>
    <t>1,64*2*0,015</t>
  </si>
  <si>
    <t>1,3*4*0,015</t>
  </si>
  <si>
    <t>28</t>
  </si>
  <si>
    <t>13010442</t>
  </si>
  <si>
    <t>úhelník ocelový rovnostranný jakost 11 375 100x100x10mm</t>
  </si>
  <si>
    <t>-536390179</t>
  </si>
  <si>
    <t>29</t>
  </si>
  <si>
    <t>417238212</t>
  </si>
  <si>
    <t>Obezdívka věnce jednostranná věncovkou keramickou v přes 150 do 210 mm včetně polystyrenu tl 100 mm</t>
  </si>
  <si>
    <t>-1176180009</t>
  </si>
  <si>
    <t>Obezdívka ztužujícího věnce keramickými věncovkami včetně tepelné izolace z pěnového polystyrenu tl. 100 mm jednostranná, výška věnce přes 150 do 210 mm</t>
  </si>
  <si>
    <t>(10,239+4,755*2+9,497)</t>
  </si>
  <si>
    <t>30</t>
  </si>
  <si>
    <t>417321414</t>
  </si>
  <si>
    <t>Ztužující pásy a věnce ze ŽB tř. C 20/25</t>
  </si>
  <si>
    <t>-696450208</t>
  </si>
  <si>
    <t>Ztužující pásy a věnce z betonu železového (bez výztuže)  tř. C 20/25</t>
  </si>
  <si>
    <t>(10,239+4,755*2+9,497)*0,3*0,1</t>
  </si>
  <si>
    <t>31</t>
  </si>
  <si>
    <t>417351115</t>
  </si>
  <si>
    <t>Zřízení bednění ztužujících věnců</t>
  </si>
  <si>
    <t>814446783</t>
  </si>
  <si>
    <t>Bednění bočnic ztužujících pásů a věnců včetně vzpěr  zřízení</t>
  </si>
  <si>
    <t>(10,239+4,755*2+9,497)*2*0,1</t>
  </si>
  <si>
    <t>32</t>
  </si>
  <si>
    <t>417351116</t>
  </si>
  <si>
    <t>Odstranění bednění ztužujících věnců</t>
  </si>
  <si>
    <t>-1003764373</t>
  </si>
  <si>
    <t>Bednění bočnic ztužujících pásů a věnců včetně vzpěr  odstranění</t>
  </si>
  <si>
    <t>33</t>
  </si>
  <si>
    <t>417361821</t>
  </si>
  <si>
    <t>Výztuž ztužujících pásů a věnců betonářskou ocelí 10 505</t>
  </si>
  <si>
    <t>133663374</t>
  </si>
  <si>
    <t>Výztuž ztužujících pásů a věnců  z betonářské oceli 10 505 (R) nebo BSt 500</t>
  </si>
  <si>
    <t>0,877*0,15</t>
  </si>
  <si>
    <t>34</t>
  </si>
  <si>
    <t>430321313</t>
  </si>
  <si>
    <t>Schodišťová konstrukce a rampa ze ŽB tř. C 16/20</t>
  </si>
  <si>
    <t>-673881117</t>
  </si>
  <si>
    <t>Schodišťové konstrukce a rampy z betonu železového (bez výztuže)  stupně, schodnice, ramena, podesty s nosníky tř. C 16/20</t>
  </si>
  <si>
    <t>35</t>
  </si>
  <si>
    <t>434121416</t>
  </si>
  <si>
    <t>Osazení ŽB schodišťových stupňů drsných na schodnice</t>
  </si>
  <si>
    <t>-62172610</t>
  </si>
  <si>
    <t>Osazování schodišťových stupňů železobetonových  s vyspárováním styčných spár, s provizorním dřevěným zábradlím a dočasným zakrytím stupnic prkny na schodnice, stupňů drsných</t>
  </si>
  <si>
    <t>1,4*2</t>
  </si>
  <si>
    <t>36</t>
  </si>
  <si>
    <t>59373756</t>
  </si>
  <si>
    <t>stupeň schodišťový nosný ŽB 150x35x14,5cm</t>
  </si>
  <si>
    <t>-1789990776</t>
  </si>
  <si>
    <t>37</t>
  </si>
  <si>
    <t>434121426</t>
  </si>
  <si>
    <t>Osazení ŽB schodišťových stupňů na desku drsných</t>
  </si>
  <si>
    <t>-1427356649</t>
  </si>
  <si>
    <t>Osazování schodišťových stupňů železobetonových  s vyspárováním styčných spár, s provizorním dřevěným zábradlím a dočasným zakrytím stupnic prkny na desku, stupňů drsných</t>
  </si>
  <si>
    <t>38</t>
  </si>
  <si>
    <t>59373756R</t>
  </si>
  <si>
    <t>stupeň schodišťový nosný ŽB 100x35x14,5cm</t>
  </si>
  <si>
    <t>-913292741</t>
  </si>
  <si>
    <t>Komunikace pozemní</t>
  </si>
  <si>
    <t>39</t>
  </si>
  <si>
    <t>594511111</t>
  </si>
  <si>
    <t>Dlažba z lomového kamene s provedením lože z betonu</t>
  </si>
  <si>
    <t>-753481015</t>
  </si>
  <si>
    <t>Dlažba nebo přídlažba z lomového kamene lomařsky upraveného rigolového  v ploše vodorovné nebo ve sklonu tl. do 250 mm, bez vyplnění spár, s provedením lože tl. 50 mm z betonu</t>
  </si>
  <si>
    <t>2,8+3,7</t>
  </si>
  <si>
    <t>Úpravy povrchů, podlahy a osazování výplní</t>
  </si>
  <si>
    <t>40</t>
  </si>
  <si>
    <t>611131101</t>
  </si>
  <si>
    <t>Cementový postřik vnitřních stropů nanášený celoplošně ručně</t>
  </si>
  <si>
    <t>417947412</t>
  </si>
  <si>
    <t>Podkladní a spojovací vrstva vnitřních omítaných ploch  cementový postřik nanášený ručně celoplošně stropů</t>
  </si>
  <si>
    <t>2,83+4,08+11,82+11,62+2,59+2,83</t>
  </si>
  <si>
    <t>41</t>
  </si>
  <si>
    <t>611321121</t>
  </si>
  <si>
    <t>Vápenocementová omítka hladká jednovrstvá vnitřních stropů rovných nanášená ručně</t>
  </si>
  <si>
    <t>-1773085661</t>
  </si>
  <si>
    <t>Omítka vápenocementová vnitřních ploch  nanášená ručně jednovrstvá, tloušťky do 10 mm hladká vodorovných konstrukcí stropů rovných</t>
  </si>
  <si>
    <t>42</t>
  </si>
  <si>
    <t>612131101</t>
  </si>
  <si>
    <t>Cementový postřik vnitřních stěn nanášený celoplošně ručně</t>
  </si>
  <si>
    <t>-621541165</t>
  </si>
  <si>
    <t>Podkladní a spojovací vrstva vnitřních omítaných ploch  cementový postřik nanášený ručně celoplošně stěn</t>
  </si>
  <si>
    <t>(10,33+4,755*2+8,95)*2,6-0,8*2,4*2</t>
  </si>
  <si>
    <t>38,909*2+1,6+6</t>
  </si>
  <si>
    <t>43</t>
  </si>
  <si>
    <t>612321121</t>
  </si>
  <si>
    <t>Vápenocementová omítka hladká jednovrstvá vnitřních stěn nanášená ručně</t>
  </si>
  <si>
    <t>-1243441672</t>
  </si>
  <si>
    <t>Omítka vápenocementová vnitřních ploch  nanášená ručně jednovrstvá, tloušťky do 10 mm hladká svislých konstrukcí stěn</t>
  </si>
  <si>
    <t>114</t>
  </si>
  <si>
    <t>622131101</t>
  </si>
  <si>
    <t>Cementový postřik vnějších stěn nanášený celoplošně ručně</t>
  </si>
  <si>
    <t>2087545740</t>
  </si>
  <si>
    <t>Podkladní a spojovací vrstva vnějších omítaných ploch  cementový postřik nanášený ručně celoplošně stěn</t>
  </si>
  <si>
    <t>79,14</t>
  </si>
  <si>
    <t>44</t>
  </si>
  <si>
    <t>622321121</t>
  </si>
  <si>
    <t>Vápenocementová omítka hladká jednovrstvá vnějších stěn nanášená ručně</t>
  </si>
  <si>
    <t>-2145637378</t>
  </si>
  <si>
    <t>Omítka vápenocementová vnějších ploch  nanášená ručně jednovrstvá, tloušťky do 15 mm hladká stěn</t>
  </si>
  <si>
    <t>14,8</t>
  </si>
  <si>
    <t>36,2-2,7*0,9*2</t>
  </si>
  <si>
    <t>45</t>
  </si>
  <si>
    <t>622521051</t>
  </si>
  <si>
    <t>Tenkovrstvá silikátová rýhovaná omítka tl. 2,0 mm včetně penetrace vnějších stěn</t>
  </si>
  <si>
    <t>911062021</t>
  </si>
  <si>
    <t>Omítka tenkovrstvá silikátová vnějších ploch  probarvená, včetně penetrace podkladu rýhovaná, tloušťky 2,0 mm stěn</t>
  </si>
  <si>
    <t>46</t>
  </si>
  <si>
    <t>631311115</t>
  </si>
  <si>
    <t>Mazanina tl do 80 mm z betonu prostého bez zvýšených nároků na prostředí tř. C 20/25</t>
  </si>
  <si>
    <t>-518784795</t>
  </si>
  <si>
    <t>Mazanina z betonu  prostého bez zvýšených nároků na prostředí tl. přes 50 do 80 mm tř. C 20/25</t>
  </si>
  <si>
    <t>36,800*0,06</t>
  </si>
  <si>
    <t>631311134</t>
  </si>
  <si>
    <t>Mazanina tl do 240 mm z betonu prostého bez zvýšených nároků na prostředí tř. C 16/20</t>
  </si>
  <si>
    <t>-1991454008</t>
  </si>
  <si>
    <t>Mazanina z betonu  prostého bez zvýšených nároků na prostředí tl. přes 120 do 240 mm tř. C 16/20</t>
  </si>
  <si>
    <t>(9,456+8,765)/2*3,95*0,15</t>
  </si>
  <si>
    <t>1,48*1*0,15</t>
  </si>
  <si>
    <t>48</t>
  </si>
  <si>
    <t>631362021</t>
  </si>
  <si>
    <t>Výztuž mazanin svařovanými sítěmi Kari</t>
  </si>
  <si>
    <t>738828531</t>
  </si>
  <si>
    <t>Výztuž mazanin  ze svařovaných sítí z drátů typu KARI</t>
  </si>
  <si>
    <t>(9,456+8,765)/2*3,95*0,005</t>
  </si>
  <si>
    <t>1,48*1*0,005</t>
  </si>
  <si>
    <t>37*0,003</t>
  </si>
  <si>
    <t>49</t>
  </si>
  <si>
    <t>637121111</t>
  </si>
  <si>
    <t>Okapový chodník z kačírku tl 100 mm s udusáním</t>
  </si>
  <si>
    <t>1359918869</t>
  </si>
  <si>
    <t>Okapový chodník z kameniva  s udusáním a urovnáním povrchu z kačírku tl. 100 mm</t>
  </si>
  <si>
    <t>(11+5*2)*0,5</t>
  </si>
  <si>
    <t>50</t>
  </si>
  <si>
    <t>637311112</t>
  </si>
  <si>
    <t>Okapový chodník z betonových chodníkových obrubníků stojatých lože kamenivo</t>
  </si>
  <si>
    <t>-487278046</t>
  </si>
  <si>
    <t>Okapový chodník z obrubníků betonových chodníkových, se zalitím spár cementovou maltou do lože z kameniva těženého, z obrubníků stojatých</t>
  </si>
  <si>
    <t>51</t>
  </si>
  <si>
    <t>642942111</t>
  </si>
  <si>
    <t>Osazování zárubní nebo rámů dveřních kovových do 2,5 m2 na MC</t>
  </si>
  <si>
    <t>-1732936343</t>
  </si>
  <si>
    <t>Osazování zárubní nebo rámů kovových dveřních  lisovaných nebo z úhelníků bez dveřních křídel na cementovou maltu, plochy otvoru do 2,5 m2</t>
  </si>
  <si>
    <t>52</t>
  </si>
  <si>
    <t>55331384</t>
  </si>
  <si>
    <t>zárubeň ocelová pro běžné zdění a pórobeton 150 levá/pravá 800</t>
  </si>
  <si>
    <t>1994555161</t>
  </si>
  <si>
    <t>53</t>
  </si>
  <si>
    <t>55331382</t>
  </si>
  <si>
    <t>zárubeň ocelová pro běžné zdění a pórobeton 150 levá/pravá 700</t>
  </si>
  <si>
    <t>792568823</t>
  </si>
  <si>
    <t>Ostatní konstrukce a práce, bourání</t>
  </si>
  <si>
    <t>54</t>
  </si>
  <si>
    <t>953943211</t>
  </si>
  <si>
    <t>Osazování hasicího přístroje</t>
  </si>
  <si>
    <t>-1243636347</t>
  </si>
  <si>
    <t>Osazování drobných kovových předmětů  kotvených do stěny hasicího přístroje</t>
  </si>
  <si>
    <t>55</t>
  </si>
  <si>
    <t>44932114</t>
  </si>
  <si>
    <t>přístroj hasicí ruční práškový PG 6 LE</t>
  </si>
  <si>
    <t>-1862256135</t>
  </si>
  <si>
    <t>PSV</t>
  </si>
  <si>
    <t>Práce a dodávky PSV</t>
  </si>
  <si>
    <t>711</t>
  </si>
  <si>
    <t>Izolace proti vodě, vlhkosti a plynům</t>
  </si>
  <si>
    <t>56</t>
  </si>
  <si>
    <t>711111012</t>
  </si>
  <si>
    <t>Provedení izolace proti zemní vlhkosti vodorovné za studena nátěrem tekutou lepenkou</t>
  </si>
  <si>
    <t>-1370628847</t>
  </si>
  <si>
    <t>Provedení izolace proti zemní vlhkosti natěradly a tmely za studena  na ploše vodorovné V nátěrem tekutou lepenkou</t>
  </si>
  <si>
    <t>57</t>
  </si>
  <si>
    <t>11163002</t>
  </si>
  <si>
    <t>stěrka hydroizolační asfaltová jednosložková plněná pryžovým granulátem do spodní stavby</t>
  </si>
  <si>
    <t>-392635855</t>
  </si>
  <si>
    <t>47,1*1,5 'Přepočtené koeficientem množství</t>
  </si>
  <si>
    <t>58</t>
  </si>
  <si>
    <t>711112012</t>
  </si>
  <si>
    <t>Provedení izolace proti zemní vlhkosti svislé za studena nátěrem tekutou lepenkou</t>
  </si>
  <si>
    <t>-1723270565</t>
  </si>
  <si>
    <t>Provedení izolace proti zemní vlhkosti natěradly a tmely za studena  na ploše svislé S nátěrem tekutou lepenkou</t>
  </si>
  <si>
    <t>4,7*(0,5*1,5)/2*2</t>
  </si>
  <si>
    <t>1,5*9,5</t>
  </si>
  <si>
    <t>0,5*10,329</t>
  </si>
  <si>
    <t>59</t>
  </si>
  <si>
    <t>-921766284</t>
  </si>
  <si>
    <t>22,94*1,65 'Přepočtené koeficientem množství</t>
  </si>
  <si>
    <t>60</t>
  </si>
  <si>
    <t>711161215</t>
  </si>
  <si>
    <t>Izolace proti zemní vlhkosti nopovou fólií svislá, nopek v 20,0 mm, tl do 1,0 mm</t>
  </si>
  <si>
    <t>-147397479</t>
  </si>
  <si>
    <t>Izolace proti zemní vlhkosti a beztlakové vodě nopovými fóliemi na ploše svislé S vrstva ochranná, odvětrávací a drenážní výška nopku 20,0 mm, tl. fólie do 1,0 mm</t>
  </si>
  <si>
    <t>61</t>
  </si>
  <si>
    <t>711161384</t>
  </si>
  <si>
    <t>Izolace proti zemní vlhkosti nopovou fólií ukončení provětrávací lištou</t>
  </si>
  <si>
    <t>288273011</t>
  </si>
  <si>
    <t>Izolace proti zemní vlhkosti a beztlakové vodě nopovými fóliemi ostatní ukončení izolace provětrávací lištou</t>
  </si>
  <si>
    <t>10,239+4,755*2+9,497</t>
  </si>
  <si>
    <t>712</t>
  </si>
  <si>
    <t>Povlakové krytiny</t>
  </si>
  <si>
    <t>62</t>
  </si>
  <si>
    <t>712311101</t>
  </si>
  <si>
    <t>Provedení povlakové krytiny střech do 10° za studena lakem penetračním nebo asfaltovým</t>
  </si>
  <si>
    <t>1211898147</t>
  </si>
  <si>
    <t>Provedení povlakové krytiny střech plochých do 10° natěradly a tmely za studena  nátěrem lakem penetračním nebo asfaltovým</t>
  </si>
  <si>
    <t>63</t>
  </si>
  <si>
    <t>11163150</t>
  </si>
  <si>
    <t>lak penetrační asfaltový</t>
  </si>
  <si>
    <t>-501366759</t>
  </si>
  <si>
    <t>38*0,0003 'Přepočtené koeficientem množství</t>
  </si>
  <si>
    <t>64</t>
  </si>
  <si>
    <t>712341559</t>
  </si>
  <si>
    <t>Provedení povlakové krytiny střech do 10° pásy NAIP přitavením v plné ploše</t>
  </si>
  <si>
    <t>-25422127</t>
  </si>
  <si>
    <t>Provedení povlakové krytiny střech plochých do 10° pásy přitavením  NAIP v plné ploše</t>
  </si>
  <si>
    <t>65</t>
  </si>
  <si>
    <t>62853003</t>
  </si>
  <si>
    <t>pás asfaltový natavitelný modifikovaný SBS tl 3,5mm s vložkou ze skleněné tkaniny a spalitelnou PE fólií nebo jemnozrnný minerálním posypem na horním povrchu</t>
  </si>
  <si>
    <t>-930072381</t>
  </si>
  <si>
    <t>38*1,15 'Přepočtené koeficientem množství</t>
  </si>
  <si>
    <t>66</t>
  </si>
  <si>
    <t>712363001</t>
  </si>
  <si>
    <t>Provedení povlakové krytiny střech do 10° termoplastickou fólií PVC rozvinutím a natažením v ploše</t>
  </si>
  <si>
    <t>2129205515</t>
  </si>
  <si>
    <t>Provedení povlakové krytiny střech plochých do 10° fólií  termoplastickou mPVC (měkčené PVC) rozvinutí a natažení fólie v ploše</t>
  </si>
  <si>
    <t>67</t>
  </si>
  <si>
    <t>28343014</t>
  </si>
  <si>
    <t>fólie hydroizolační střešní mPVC určená ke stabilizaci přitížením a do vegetačních střech tl 1,8mm</t>
  </si>
  <si>
    <t>-138454927</t>
  </si>
  <si>
    <t>38+22,11</t>
  </si>
  <si>
    <t>60,11*1,15 'Přepočtené koeficientem množství</t>
  </si>
  <si>
    <t>68</t>
  </si>
  <si>
    <t>712363115</t>
  </si>
  <si>
    <t>Provedení povlakové krytiny střech do 10° zaizolování prostupů kruhového průřezu D do 300 mm</t>
  </si>
  <si>
    <t>861243019</t>
  </si>
  <si>
    <t>Provedení povlakové krytiny střech plochých do 10° fólií  ostatní činnosti při pokládání hydroizolačních fólií (materiál ve specifikaci) zaizolování prostupů střešní rovinou kruhový průřez, průměr do 300 mm</t>
  </si>
  <si>
    <t>69</t>
  </si>
  <si>
    <t>56231109</t>
  </si>
  <si>
    <t>vtok střešní svislý s manžetou pro PVC-P hydroizolaci plochých střech DN 125</t>
  </si>
  <si>
    <t>-1806059355</t>
  </si>
  <si>
    <t>70</t>
  </si>
  <si>
    <t>712363352</t>
  </si>
  <si>
    <t>Povlakové krytiny střech do 10° z tvarovaných poplastovaných lišt délky 2 m koutová lišta vnitřní rš 100 mm</t>
  </si>
  <si>
    <t>-516151838</t>
  </si>
  <si>
    <t>Povlakové krytiny střech plochých do 10° z tvarovaných poplastovaných lišt pro mPVC vnitřní koutová lišta rš 100 mm</t>
  </si>
  <si>
    <t>29+8</t>
  </si>
  <si>
    <t>71</t>
  </si>
  <si>
    <t>712363384</t>
  </si>
  <si>
    <t>Povlakové krytiny střech do 10° z tvarovaných poplastovaných lišt pro profily atypické výroby o větší rš</t>
  </si>
  <si>
    <t>77982184</t>
  </si>
  <si>
    <t>Povlakové krytiny střech plochých do 10° z tvarovaných poplastovaných lišt ostatní atypická výroba profilů o větší rš</t>
  </si>
  <si>
    <t>29,36*0,53"atika</t>
  </si>
  <si>
    <t>72</t>
  </si>
  <si>
    <t>712771101</t>
  </si>
  <si>
    <t>Provedení ochranné vrstvy z textilií nebo rohoží volně s přesahem vegetační střechy sklon do 5°</t>
  </si>
  <si>
    <t>109364585</t>
  </si>
  <si>
    <t>Provedení ochranné vrstvy vegetační střechy proti prorůstání kořenů, proti mechanickému poškození hydroizolace z textilií nebo rohoží volně kladených s přesahem, sklon střechy do 5°</t>
  </si>
  <si>
    <t>73</t>
  </si>
  <si>
    <t>69334100</t>
  </si>
  <si>
    <t>rohož ochranná PP/PES vegetačních střech 600g/m2 tl 4mm</t>
  </si>
  <si>
    <t>36979816</t>
  </si>
  <si>
    <t>74</t>
  </si>
  <si>
    <t>712771221</t>
  </si>
  <si>
    <t>Provedení drenážní vrstvy vegetační střechy z plastových nopových fólií výšky nopů do 25 mm do 5°</t>
  </si>
  <si>
    <t>855097045</t>
  </si>
  <si>
    <t>Provedení drenážní vrstvy vegetační střechy z plastových nopových fólií, výšky nopů do 25 mm, sklon střechy do 5°</t>
  </si>
  <si>
    <t>75</t>
  </si>
  <si>
    <t>69334321</t>
  </si>
  <si>
    <t>fólie profilovaná (nopová) perforovaná HDPE s hydroakumulační a drenážní funkcí do vegetačních střech s výškou nopů 25mm</t>
  </si>
  <si>
    <t>424272211</t>
  </si>
  <si>
    <t>76</t>
  </si>
  <si>
    <t>712771401</t>
  </si>
  <si>
    <t>Provedení vegetační vrstvy ze substrátu tloušťky do 100 mm vegetační střechy sklon do 5°</t>
  </si>
  <si>
    <t>1031440181</t>
  </si>
  <si>
    <t>Provedení vegetační vrstvy vegetační střechy ze substrátu, tloušťky do 100 mm, sklon střechy do 5°</t>
  </si>
  <si>
    <t>77</t>
  </si>
  <si>
    <t>10321001</t>
  </si>
  <si>
    <t>substrát vegetačních střech extenzivní suchomilných rostlin</t>
  </si>
  <si>
    <t>-1675452966</t>
  </si>
  <si>
    <t>38,000*0,02</t>
  </si>
  <si>
    <t>78</t>
  </si>
  <si>
    <t>712771521</t>
  </si>
  <si>
    <t>Položení vegetační nebo trávníkové rohože vegetační střechy sklon do 5°</t>
  </si>
  <si>
    <t>-1290366993</t>
  </si>
  <si>
    <t>Založení vegetace vegetační střechy položením vegetační nebo trávníkové rohože, sklon střechy do 5°</t>
  </si>
  <si>
    <t>79</t>
  </si>
  <si>
    <t>69334504</t>
  </si>
  <si>
    <t>koberec rozchodníkový vegetačních střech</t>
  </si>
  <si>
    <t>-824254563</t>
  </si>
  <si>
    <t>80</t>
  </si>
  <si>
    <t>712861705</t>
  </si>
  <si>
    <t>Provedení povlakové krytiny vytažením na konstrukce fólií lepenou se svařovanými spoji</t>
  </si>
  <si>
    <t>-428382311</t>
  </si>
  <si>
    <t>Provedení povlakové krytiny střech samostatným vytažením izolačního povlaku fólií  na konstrukce převyšující úroveň střechy, přilepenou se svařovanými spoji</t>
  </si>
  <si>
    <t>(10,3+9,5+4,75*2)*0,7</t>
  </si>
  <si>
    <t>4*0,2*2</t>
  </si>
  <si>
    <t>713</t>
  </si>
  <si>
    <t>Izolace tepelné</t>
  </si>
  <si>
    <t>81</t>
  </si>
  <si>
    <t>713121121</t>
  </si>
  <si>
    <t>Montáž izolace tepelné podlah volně kladenými rohožemi, pásy, dílci, deskami 2 vrstvy</t>
  </si>
  <si>
    <t>1570740719</t>
  </si>
  <si>
    <t>Montáž tepelné izolace podlah rohožemi, pásy, deskami, dílci, bloky (izolační materiál ve specifikaci) kladenými volně dvouvrstvá</t>
  </si>
  <si>
    <t>82</t>
  </si>
  <si>
    <t>28376524</t>
  </si>
  <si>
    <t>deska izolační PIR s oboustranným textilním rounem 1200x600x40mm</t>
  </si>
  <si>
    <t>-852399514</t>
  </si>
  <si>
    <t>36,8*2,04 'Přepočtené koeficientem množství</t>
  </si>
  <si>
    <t>83</t>
  </si>
  <si>
    <t>713141152</t>
  </si>
  <si>
    <t>Montáž izolace tepelné střech plochých kladené volně 2 vrstvy rohoží, pásů, dílců, desek</t>
  </si>
  <si>
    <t>1745196133</t>
  </si>
  <si>
    <t>Montáž tepelné izolace střech plochých rohožemi, pásy, deskami, dílci, bloky (izolační materiál ve specifikaci) kladenými volně dvouvrstvá</t>
  </si>
  <si>
    <t>84</t>
  </si>
  <si>
    <t>28372323</t>
  </si>
  <si>
    <t>deska EPS 100 do plochých střech a podlah λ=0,037 tl 240mm</t>
  </si>
  <si>
    <t>282228370</t>
  </si>
  <si>
    <t>38*1,02 'Přepočtené koeficientem množství</t>
  </si>
  <si>
    <t>85</t>
  </si>
  <si>
    <t>28376141</t>
  </si>
  <si>
    <t>klín izolační z pěnového polystyrenu EPS 100 spádový</t>
  </si>
  <si>
    <t>-1341089301</t>
  </si>
  <si>
    <t>38,000*0,07</t>
  </si>
  <si>
    <t>2,66*1,02 'Přepočtené koeficientem množství</t>
  </si>
  <si>
    <t>86</t>
  </si>
  <si>
    <t>713141263</t>
  </si>
  <si>
    <t>Přikotvení tepelné izolace šrouby do betonu pro izolaci tl přes 240 mm</t>
  </si>
  <si>
    <t>433976737</t>
  </si>
  <si>
    <t>Montáž tepelné izolace střech plochých mechanické přikotvení šrouby včetně dodávky šroubů, bez položení tepelné izolace tl. izolace přes 240 mm do betonu</t>
  </si>
  <si>
    <t>762</t>
  </si>
  <si>
    <t>Konstrukce tesařské</t>
  </si>
  <si>
    <t>87</t>
  </si>
  <si>
    <t>762123110</t>
  </si>
  <si>
    <t>Montáž tesařských stěn vázaných z hraněného řeziva průřezové plochy do 100 cm2</t>
  </si>
  <si>
    <t>1542657750</t>
  </si>
  <si>
    <t>Montáž konstrukce stěn a příček vázaných  z fošen, hranolů, hranolků, průřezové plochy do 100 cm2</t>
  </si>
  <si>
    <t>12*4</t>
  </si>
  <si>
    <t>88</t>
  </si>
  <si>
    <t>6122331R</t>
  </si>
  <si>
    <t>přírodní odkorněná kulatina listnatá</t>
  </si>
  <si>
    <t>833663713</t>
  </si>
  <si>
    <t>48,000*0,1*0,1</t>
  </si>
  <si>
    <t>89</t>
  </si>
  <si>
    <t>762361312</t>
  </si>
  <si>
    <t>Konstrukční a vyrovnávací vrstva pod klempířské prvky (atiky) z desek dřevoštěpkových tl. 22 mm</t>
  </si>
  <si>
    <t>-1901507288</t>
  </si>
  <si>
    <t>Konstrukční vrstva pod klempířské prvky pro oplechování horních ploch zdí a nadezdívek (atik) z desek dřevoštěpkových šroubovaných do podkladu, tloušťky desky 22 mm</t>
  </si>
  <si>
    <t>(10,239+4,755*2+9,497)*0,4</t>
  </si>
  <si>
    <t>763</t>
  </si>
  <si>
    <t>Konstrukce suché výstavby</t>
  </si>
  <si>
    <t>90</t>
  </si>
  <si>
    <t>763411116</t>
  </si>
  <si>
    <t>Sanitární příčky do mokrého prostředí, kompaktní desky tl 13 mm</t>
  </si>
  <si>
    <t>3650079</t>
  </si>
  <si>
    <t>Sanitární příčky vhodné do mokrého prostředí dělící z kompaktních desek tl. 13 mm</t>
  </si>
  <si>
    <t>1,218*2,03*3+1,83*2,03+2,8*2,03</t>
  </si>
  <si>
    <t>91</t>
  </si>
  <si>
    <t>763411126</t>
  </si>
  <si>
    <t>Dveře sanitárních příček, kompaktní desky tl 13 mm, š do 800 mm, v do 2000 mm</t>
  </si>
  <si>
    <t>-334139947</t>
  </si>
  <si>
    <t>Sanitární příčky vhodné do mokrého prostředí dveře vnitřní do sanitárních příček šířky do 800 mm, výšky do 2 000 mm z kompaktních desek včetně nerezového kování tl. 13 mm</t>
  </si>
  <si>
    <t>764</t>
  </si>
  <si>
    <t>Konstrukce klempířské</t>
  </si>
  <si>
    <t>92</t>
  </si>
  <si>
    <t>764511662</t>
  </si>
  <si>
    <t>Kotlík hranatý pro podokapní žlaby z Pz s povrchovou úpravou 330/100 mm</t>
  </si>
  <si>
    <t>1759999158</t>
  </si>
  <si>
    <t>Žlab podokapní z pozinkovaného plechu s povrchovou úpravou včetně háků a čel kotlík hranatý, rš žlabu/průměr svodu 330/100 mm</t>
  </si>
  <si>
    <t>93</t>
  </si>
  <si>
    <t>764518622</t>
  </si>
  <si>
    <t>Svody kruhové včetně objímek, kolen, odskoků z Pz s povrchovou úpravou průměru 100 mm</t>
  </si>
  <si>
    <t>408703747</t>
  </si>
  <si>
    <t>Svod z pozinkovaného plechu s upraveným povrchem včetně objímek, kolen a odskoků kruhový, průměru 100 mm</t>
  </si>
  <si>
    <t>766</t>
  </si>
  <si>
    <t>Konstrukce truhlářské</t>
  </si>
  <si>
    <t>94</t>
  </si>
  <si>
    <t>766660001</t>
  </si>
  <si>
    <t>Montáž dveřních křídel otvíravých jednokřídlových š do 0,8 m do ocelové zárubně</t>
  </si>
  <si>
    <t>-1426589056</t>
  </si>
  <si>
    <t>Montáž dveřních křídel dřevěných nebo plastových otevíravých do ocelové zárubně povrchově upravených jednokřídlových, šířky do 800 mm</t>
  </si>
  <si>
    <t>95</t>
  </si>
  <si>
    <t>456R1</t>
  </si>
  <si>
    <t>Dveře dle specifikace d1</t>
  </si>
  <si>
    <t>-1972153469</t>
  </si>
  <si>
    <t>96</t>
  </si>
  <si>
    <t>456R2</t>
  </si>
  <si>
    <t>Dveře dle specifikace d2</t>
  </si>
  <si>
    <t>-1981670720</t>
  </si>
  <si>
    <t>97</t>
  </si>
  <si>
    <t>456R3</t>
  </si>
  <si>
    <t>Dveře dle specifikace d3</t>
  </si>
  <si>
    <t>-1140448877</t>
  </si>
  <si>
    <t>98</t>
  </si>
  <si>
    <t>456d4</t>
  </si>
  <si>
    <t>Dveře dle specifikace d4</t>
  </si>
  <si>
    <t>1054460485</t>
  </si>
  <si>
    <t>99</t>
  </si>
  <si>
    <t>766660131</t>
  </si>
  <si>
    <t>Montáž dveřních křídel otvíravých jednokřídlových š do 0,8 m masivní dřevo do dřevěné rámové zárubně</t>
  </si>
  <si>
    <t>505868915</t>
  </si>
  <si>
    <t>Montáž dveřních křídel dřevěných nebo plastových otevíravých do dřevěné rámové zárubně z masivního dřeva jednokřídlových, šířky do 800 mm</t>
  </si>
  <si>
    <t>100</t>
  </si>
  <si>
    <t>456R5</t>
  </si>
  <si>
    <t>Dveře dle specifikace d5</t>
  </si>
  <si>
    <t>-763880301</t>
  </si>
  <si>
    <t>101</t>
  </si>
  <si>
    <t>456R6</t>
  </si>
  <si>
    <t>Dveře dle specifikace d6</t>
  </si>
  <si>
    <t>368009466</t>
  </si>
  <si>
    <t>767</t>
  </si>
  <si>
    <t>Konstrukce zámečnické</t>
  </si>
  <si>
    <t>102</t>
  </si>
  <si>
    <t>767163121</t>
  </si>
  <si>
    <t>Montáž přímého kového zábradlí z dílců do betonu v rovině</t>
  </si>
  <si>
    <t>-2110120221</t>
  </si>
  <si>
    <t>Montáž kompletního kovového zábradlí přímého z dílců v rovině (na rovné ploše) kotveného do betonu</t>
  </si>
  <si>
    <t>2,13+1,445</t>
  </si>
  <si>
    <t>103</t>
  </si>
  <si>
    <t>55342281</t>
  </si>
  <si>
    <t>zábradlí dle specifikace</t>
  </si>
  <si>
    <t>867197570</t>
  </si>
  <si>
    <t>104</t>
  </si>
  <si>
    <t>767316311</t>
  </si>
  <si>
    <t>Montáž střešního bodového světlíku přes 1 do 1,5 m2</t>
  </si>
  <si>
    <t>1681493145</t>
  </si>
  <si>
    <t>Montáž světlíků  bodových přes 1 do 1,5 m2</t>
  </si>
  <si>
    <t>105</t>
  </si>
  <si>
    <t>56245353</t>
  </si>
  <si>
    <t>světlík bodový  kopule, dle specifikace SV</t>
  </si>
  <si>
    <t>1641833994</t>
  </si>
  <si>
    <t>106</t>
  </si>
  <si>
    <t>767812611</t>
  </si>
  <si>
    <t>Montáž markýz fasádních 2000 mm</t>
  </si>
  <si>
    <t>1719651020</t>
  </si>
  <si>
    <t>Montáž markýz fasádních, šířky do 2 000 mm</t>
  </si>
  <si>
    <t>107</t>
  </si>
  <si>
    <t>5493412R</t>
  </si>
  <si>
    <t>markýza nad vstupem dle PD</t>
  </si>
  <si>
    <t>-1899033310</t>
  </si>
  <si>
    <t>P</t>
  </si>
  <si>
    <t>Poznámka k položce:
kompletní konstrukce vč. oplechování</t>
  </si>
  <si>
    <t>777</t>
  </si>
  <si>
    <t>Podlahy lité</t>
  </si>
  <si>
    <t>108</t>
  </si>
  <si>
    <t>777521105</t>
  </si>
  <si>
    <t>Krycí polyuretanová stěrka tloušťky přes 2 do 3 mm dekorativní lité podlahy</t>
  </si>
  <si>
    <t>-258245344</t>
  </si>
  <si>
    <t>Krycí stěrka dekorativní polyuretanová, tloušťky přes 2 do 3 mm</t>
  </si>
  <si>
    <t>783</t>
  </si>
  <si>
    <t>Dokončovací práce - nátěry</t>
  </si>
  <si>
    <t>115</t>
  </si>
  <si>
    <t>783009301</t>
  </si>
  <si>
    <t>Písmomalířské práce výšky písmen nebo číslic do 750 mm</t>
  </si>
  <si>
    <t>490643985</t>
  </si>
  <si>
    <t>Písmomalířské práce výšky písmen nebo číslic přes 500 do 750 mm</t>
  </si>
  <si>
    <t>109</t>
  </si>
  <si>
    <t>783315101</t>
  </si>
  <si>
    <t>Mezinátěr jednonásobný syntetický standardní zámečnických konstrukcí</t>
  </si>
  <si>
    <t>1867590512</t>
  </si>
  <si>
    <t>Mezinátěr zámečnických konstrukcí jednonásobný syntetický standardní</t>
  </si>
  <si>
    <t>5*0,35*5"zárubně</t>
  </si>
  <si>
    <t>110</t>
  </si>
  <si>
    <t>783317101</t>
  </si>
  <si>
    <t>Krycí jednonásobný syntetický standardní nátěr zámečnických konstrukcí</t>
  </si>
  <si>
    <t>1395811827</t>
  </si>
  <si>
    <t>Krycí nátěr (email) zámečnických konstrukcí jednonásobný syntetický standardní</t>
  </si>
  <si>
    <t>111</t>
  </si>
  <si>
    <t>7838266R</t>
  </si>
  <si>
    <t>Stěrková úprava stěn z dvousložkových hmot - hydroizolační</t>
  </si>
  <si>
    <t>1889762145</t>
  </si>
  <si>
    <t>Poznámka k položce:
včetně penetrace a úpravy podkladu</t>
  </si>
  <si>
    <t>156,432</t>
  </si>
  <si>
    <t>784</t>
  </si>
  <si>
    <t>Dokončovací práce - malby a tapety</t>
  </si>
  <si>
    <t>112</t>
  </si>
  <si>
    <t>784181101</t>
  </si>
  <si>
    <t>Základní akrylátová jednonásobná penetrace podkladu v místnostech výšky do 3,80m</t>
  </si>
  <si>
    <t>-203710412</t>
  </si>
  <si>
    <t>Penetrace podkladu jednonásobná základní akrylátová v místnostech výšky do 3,80 m</t>
  </si>
  <si>
    <t>35,77</t>
  </si>
  <si>
    <t>113</t>
  </si>
  <si>
    <t>784221101</t>
  </si>
  <si>
    <t>Dvojnásobné bílé malby ze směsí za sucha dobře otěruvzdorných v místnostech do 3,80 m</t>
  </si>
  <si>
    <t>493271036</t>
  </si>
  <si>
    <t>Malby z malířských směsí otěruvzdorných za sucha dvojnásobné, bílé za sucha otěruvzdorné dobře v místnostech výšky do 3,80 m</t>
  </si>
  <si>
    <t>02 - ZTI</t>
  </si>
  <si>
    <t>Novostavba toalet na p.p.č. 426/1, k.ú.Podmokly</t>
  </si>
  <si>
    <t xml:space="preserve"> 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</si>
  <si>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</si>
  <si>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</si>
  <si>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</si>
  <si>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</si>
  <si>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</si>
  <si>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</si>
  <si>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721173401</t>
  </si>
  <si>
    <t>Potrubí z plastových trub PVC [KG Systém] SN4 svodné (ležaté) DN 100</t>
  </si>
  <si>
    <t>-1103177798</t>
  </si>
  <si>
    <t>721173402</t>
  </si>
  <si>
    <t>Potrubí z plastových trub PVC [KG Systém] SN4 svodné (ležaté) DN 125</t>
  </si>
  <si>
    <t>-1908970106</t>
  </si>
  <si>
    <t>721173403</t>
  </si>
  <si>
    <t>Potrubí z plastových trub PVC [KG Systém] SN4 svodné (ležaté) DN 150</t>
  </si>
  <si>
    <t>1679237402</t>
  </si>
  <si>
    <t>721174024</t>
  </si>
  <si>
    <t>Potrubí z plastových trub polypropylenové [HT systém] odpadní (svislé) DN 70</t>
  </si>
  <si>
    <t>-1152181073</t>
  </si>
  <si>
    <t>721174025</t>
  </si>
  <si>
    <t>Potrubí z plastových trub polypropylenové [HT systém] odpadní (svislé) DN 100</t>
  </si>
  <si>
    <t>2008641668</t>
  </si>
  <si>
    <t>721174042</t>
  </si>
  <si>
    <t>Potrubí z plastových trub polypropylenové [HT systém] připojovací DN 40</t>
  </si>
  <si>
    <t>-1892801689</t>
  </si>
  <si>
    <t>721174043</t>
  </si>
  <si>
    <t>Potrubí z plastových trub polypropylenové [HT systém] připojovací DN 50</t>
  </si>
  <si>
    <t>1036128293</t>
  </si>
  <si>
    <t>721174045</t>
  </si>
  <si>
    <t>Potrubí z plastových trub polypropylenové [HT systém] připojovací DN 100</t>
  </si>
  <si>
    <t>-514675681</t>
  </si>
  <si>
    <t>721194104</t>
  </si>
  <si>
    <t>Vyměření přípojek na potrubí vyvedení a upevnění odpadních výpustek DN 40</t>
  </si>
  <si>
    <t>-150246754</t>
  </si>
  <si>
    <t>721194105</t>
  </si>
  <si>
    <t>Vyměření přípojek na potrubí vyvedení a upevnění odpadních výpustek DN 50</t>
  </si>
  <si>
    <t>-579245355</t>
  </si>
  <si>
    <t>721194109</t>
  </si>
  <si>
    <t>Vyměření přípojek na potrubí vyvedení a upevnění odpadních výpustek DN 100</t>
  </si>
  <si>
    <t>-1998165192</t>
  </si>
  <si>
    <t>721241102</t>
  </si>
  <si>
    <t>Lapače střešních splavenin litinové DN 125</t>
  </si>
  <si>
    <t>-428134286</t>
  </si>
  <si>
    <t>721273153</t>
  </si>
  <si>
    <t>Ventilační hlavice z polypropylenu (PP) DN 110 [HL 810]</t>
  </si>
  <si>
    <t>-766752796</t>
  </si>
  <si>
    <t>721274122</t>
  </si>
  <si>
    <t>Ventily přivzdušňovací odpadních potrubí vnitřní DN 75</t>
  </si>
  <si>
    <t>-113870723</t>
  </si>
  <si>
    <t>721274123</t>
  </si>
  <si>
    <t>Ventily přivzdušňovací odpadních potrubí vnitřní DN 100</t>
  </si>
  <si>
    <t>-1742838726</t>
  </si>
  <si>
    <t>721290111</t>
  </si>
  <si>
    <t>Zkouška těsnosti kanalizace v objektech vodou do DN 125</t>
  </si>
  <si>
    <t>1024259003</t>
  </si>
  <si>
    <t>721290112</t>
  </si>
  <si>
    <t>Zkouška těsnosti kanalizace v objektech vodou DN 150 nebo DN 200</t>
  </si>
  <si>
    <t>1605567819</t>
  </si>
  <si>
    <t>9987211-pc</t>
  </si>
  <si>
    <t>Přesun hmot pro vnitřní kanalizace  stanovený procentní sazbou (%) z ceny vodorovná dopravní vzdálenost do 50 m v objektech výšky do 6 m</t>
  </si>
  <si>
    <t>%</t>
  </si>
  <si>
    <t>782609929</t>
  </si>
  <si>
    <t>998721202</t>
  </si>
  <si>
    <t>Přesun hmot pro vnitřní kanalizace  stanovený procentní sazbou (%) z ceny vodorovná dopravní vzdálenost do 50 m v objektech výšky přes 6 do 12 m</t>
  </si>
  <si>
    <t>572582248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</si>
  <si>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</si>
  <si>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</si>
  <si>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</si>
  <si>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</si>
  <si>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984870190</t>
  </si>
  <si>
    <t>722174003</t>
  </si>
  <si>
    <t>Potrubí z plastových trubek z polypropylenu (PPR) svařovaných polyfuzně PN 16 (SDR 7,4) D 25 x 3,5</t>
  </si>
  <si>
    <t>-2054630881</t>
  </si>
  <si>
    <t>722174004</t>
  </si>
  <si>
    <t>Potrubí z plastových trubek z polypropylenu (PPR) svařovaných polyfuzně PN 16 (SDR 7,4) D 32 x 4,4</t>
  </si>
  <si>
    <t>1421100210</t>
  </si>
  <si>
    <t>722181128</t>
  </si>
  <si>
    <t>Ochrana potrubí  zvuk tlumícími objímkami DN přes 100 do 200 mm</t>
  </si>
  <si>
    <t>851480393</t>
  </si>
  <si>
    <t>722181241</t>
  </si>
  <si>
    <t>Ochrana potrubí tepelně izolačními trubicemi z pěnového polyetylenu PE přilepenými v příčných a podélných spojích, tloušťky izolace přes 15 do 20 mm, vnitřního průměru izolace DN do 22 mm</t>
  </si>
  <si>
    <t>2007521705</t>
  </si>
  <si>
    <t>722181242</t>
  </si>
  <si>
    <t>Ochrana potrubí tepelně izolačními trubicemi z pěnového polyetylenu PE přilepenými v příčných a podélných spojích, tloušťky izolace přes 15 do 20 mm, vnitřního průměru izolace DN přes 22 do 42 mm</t>
  </si>
  <si>
    <t>-2056420954</t>
  </si>
  <si>
    <t>722190401</t>
  </si>
  <si>
    <t>Zřízení přípojek na potrubí vyvedení a upevnění výpustek do DN 25</t>
  </si>
  <si>
    <t>-113456803</t>
  </si>
  <si>
    <t>72219-pc1</t>
  </si>
  <si>
    <t>uchycení potrubí kruhového pomocí závěsu s objímkou (volná)</t>
  </si>
  <si>
    <t>soub</t>
  </si>
  <si>
    <t>-617112519</t>
  </si>
  <si>
    <t>722220111</t>
  </si>
  <si>
    <t>Armatury s jedním závitem nástěnky pro výtokový ventil G 1/2</t>
  </si>
  <si>
    <t>-1084302841</t>
  </si>
  <si>
    <t>722220121</t>
  </si>
  <si>
    <t>Armatury s jedním závitem nástěnky pro baterii G 1/2</t>
  </si>
  <si>
    <t>pár</t>
  </si>
  <si>
    <t>674982335</t>
  </si>
  <si>
    <t>722231073</t>
  </si>
  <si>
    <t>Armatury se dvěma závity ventily zpětné mosazné PN 10 do 110°C G 3/4</t>
  </si>
  <si>
    <t>-1585765479</t>
  </si>
  <si>
    <t>722231074</t>
  </si>
  <si>
    <t>Armatury se dvěma závity ventily zpětné mosazné PN 10 do 110 st.C [R 60] G 1</t>
  </si>
  <si>
    <t>-1315812308</t>
  </si>
  <si>
    <t>722231202</t>
  </si>
  <si>
    <t>Armatury se dvěma závity ventily redukční tlakové mosazné bez manometru PN 6 do 25 °C G 3/4</t>
  </si>
  <si>
    <t>-1649626807</t>
  </si>
  <si>
    <t>722232044</t>
  </si>
  <si>
    <t>Armatury se dvěma závity kulové kohouty PN 42 do 185  st.C přímé vnitřní závit [R 250 D Giacomini] G 3/4</t>
  </si>
  <si>
    <t>821161236</t>
  </si>
  <si>
    <t>722232045</t>
  </si>
  <si>
    <t>Armatury se dvěma závity kulové kohouty PN 42 do 185  st.C přímé vnitřní závit [R 250 D Giacomini] G 1</t>
  </si>
  <si>
    <t>-1842587860</t>
  </si>
  <si>
    <t>722232062</t>
  </si>
  <si>
    <t>Armatury se dvěma závity kulové kohouty PN 42 do 185 °C přímé vnitřní závit s vypouštěním G 3/4</t>
  </si>
  <si>
    <t>1374533547</t>
  </si>
  <si>
    <t>722232063</t>
  </si>
  <si>
    <t>Armatury se dvěma závity kulové kohouty PN 42 do 185 °C přímé vnitřní závit s vypouštěním G 1</t>
  </si>
  <si>
    <t>-667357935</t>
  </si>
  <si>
    <t>722234265</t>
  </si>
  <si>
    <t>Armatury se dvěma závity filtry mosazný PN 16 do 120 °C G 1</t>
  </si>
  <si>
    <t>-465198978</t>
  </si>
  <si>
    <t>AZP.1307100400</t>
  </si>
  <si>
    <t>Elektromagnetický ventil 1" (12V)</t>
  </si>
  <si>
    <t>-635382953</t>
  </si>
  <si>
    <t>722262211</t>
  </si>
  <si>
    <t>Vodoměry  pro vodu do 40°C závitové horizontální jednovtokové suchoběžné G 1/2 x 80 mm Qn 1,5</t>
  </si>
  <si>
    <t>-1841391158</t>
  </si>
  <si>
    <t>722270102</t>
  </si>
  <si>
    <t>Vodoměrové sestavy  závitové G 1</t>
  </si>
  <si>
    <t>soubor</t>
  </si>
  <si>
    <t>2015031283</t>
  </si>
  <si>
    <t>734411101</t>
  </si>
  <si>
    <t>Teploměry technické s pevným stonkem a jímkou zadní připojení (axiální) průměr 63 mm délka stonku 50 mm</t>
  </si>
  <si>
    <t>1911414592</t>
  </si>
  <si>
    <t>724231127</t>
  </si>
  <si>
    <t>Příslušenství domovních vodáren měřicí manometr s membránou</t>
  </si>
  <si>
    <t>-1524162139</t>
  </si>
  <si>
    <t>722290226</t>
  </si>
  <si>
    <t>Zkoušky, proplach a desinfekce vodovodního potrubí zkoušky těsnosti vodovodního potrubí závitového do DN 50</t>
  </si>
  <si>
    <t>-889813482</t>
  </si>
  <si>
    <t>722290234</t>
  </si>
  <si>
    <t>Zkoušky, proplach a desinfekce vodovodního potrubí proplach a desinfekce vodovodního potrubí do DN 80</t>
  </si>
  <si>
    <t>-1888783726</t>
  </si>
  <si>
    <t>998722202</t>
  </si>
  <si>
    <t>Přesun hmot pro vnitřní vodovod  stanovený procentní sazbou (%) z ceny vodorovná dopravní vzdálenost do 50 m v objektech výšky přes 6 do 12 m</t>
  </si>
  <si>
    <t>955540868</t>
  </si>
  <si>
    <t>998722-pc</t>
  </si>
  <si>
    <t>Přesun hmot pro vnitřní vodovod  stanovený procentní sazbou (%) z ceny vodorovná dopravní vzdálenost do 50 m v objektech výšky do 6 m</t>
  </si>
  <si>
    <t>446322871</t>
  </si>
  <si>
    <t>723150367</t>
  </si>
  <si>
    <t>Potrubí z ocelových trubek hladkých  chráničky Ø 57/2,9</t>
  </si>
  <si>
    <t>-1177226592</t>
  </si>
  <si>
    <t>pc1</t>
  </si>
  <si>
    <t>Úpravna vody s reverzní osmózou, filtrací - 380x460x250mm</t>
  </si>
  <si>
    <t>-1389732683</t>
  </si>
  <si>
    <t>725</t>
  </si>
  <si>
    <t>Zdravotechnika - zařizovací předměty</t>
  </si>
  <si>
    <t>725119125</t>
  </si>
  <si>
    <t>Zařízení záchodů montáž klozetových mís závěsných na nosné stěny</t>
  </si>
  <si>
    <t>1648287460</t>
  </si>
  <si>
    <t>AZP.Z912</t>
  </si>
  <si>
    <t>zásobník hygienických sáčků WC BAG-K - nerez brus</t>
  </si>
  <si>
    <t>-1943253775</t>
  </si>
  <si>
    <t>SNL.SLWN12</t>
  </si>
  <si>
    <t>Nerezové antivandalové závěsné WC</t>
  </si>
  <si>
    <t>-1291142210</t>
  </si>
  <si>
    <t>AZP.BSAZ5</t>
  </si>
  <si>
    <t>předstěnový splachovací WC systém s antivandal nerezovým krytem</t>
  </si>
  <si>
    <t>-1950243187</t>
  </si>
  <si>
    <t>725129103</t>
  </si>
  <si>
    <t>Pisoárové záchodky montáž ostatních typů nerezových</t>
  </si>
  <si>
    <t>978475598</t>
  </si>
  <si>
    <t>SNL.SLZN47H</t>
  </si>
  <si>
    <t>Nerez. držák toaletního papíru</t>
  </si>
  <si>
    <t>-1072570078</t>
  </si>
  <si>
    <t>725219104</t>
  </si>
  <si>
    <t>Umyvadla montáž umyvadel ostatních typů nerezových</t>
  </si>
  <si>
    <t>887274884</t>
  </si>
  <si>
    <t>725291511</t>
  </si>
  <si>
    <t>Doplňky zařízení koupelen a záchodů plastové dávkovač tekutého mýdla na 350 ml</t>
  </si>
  <si>
    <t>1282038347</t>
  </si>
  <si>
    <t>725291531</t>
  </si>
  <si>
    <t>Doplňky zařízení koupelen a záchodů  plastové zásobník papírových ručníků</t>
  </si>
  <si>
    <t>-1652670357</t>
  </si>
  <si>
    <t>AZP.KPU11</t>
  </si>
  <si>
    <t>sada konzol pro PUN 01.1</t>
  </si>
  <si>
    <t>-1877296013</t>
  </si>
  <si>
    <t>AZP.KPU12</t>
  </si>
  <si>
    <t>sada konzol pro PUN 01.2</t>
  </si>
  <si>
    <t>-429371104</t>
  </si>
  <si>
    <t>AZP.PUN021</t>
  </si>
  <si>
    <t>nerezový celoopláštěný pult se 2 umyvadly, délka 1250 mm</t>
  </si>
  <si>
    <t>1611999277</t>
  </si>
  <si>
    <t>AZP.PUN022</t>
  </si>
  <si>
    <t>nerezový celoopláštěný pult se 3 umyvadly, délka 1900 mm</t>
  </si>
  <si>
    <t>1640274380</t>
  </si>
  <si>
    <t>AZP.AUM31</t>
  </si>
  <si>
    <t>aut.umyvadlová baterie pro jednu vodu - 12V, 50 Hz</t>
  </si>
  <si>
    <t>-1910391836</t>
  </si>
  <si>
    <t>AZP.AUM32</t>
  </si>
  <si>
    <t>aut.umyvadlová baterie pro teplou a studenou vodu - 12V, 50 Hz</t>
  </si>
  <si>
    <t>-1842498199</t>
  </si>
  <si>
    <t>AZP.ZAC120</t>
  </si>
  <si>
    <t>napájecí zdroj 20 VA až pro 3 zařízení  - 230/12 V, 50 Hz</t>
  </si>
  <si>
    <t>-102862542</t>
  </si>
  <si>
    <t>AZP.ZP024</t>
  </si>
  <si>
    <t>vestavný nerezový pisoárový žlab (k zabudování), délka 3000 mm</t>
  </si>
  <si>
    <t>-433153773</t>
  </si>
  <si>
    <t>AZP.COS36</t>
  </si>
  <si>
    <t>časově ovládané splachování 6 výstupů 12 V, včetně 6 ks elmag. ventilů</t>
  </si>
  <si>
    <t>558537925</t>
  </si>
  <si>
    <t>725331111</t>
  </si>
  <si>
    <t>Výlevky bez výtokových armatur a splachovací nádrže keramické se sklopnou plastovou mřížkou 425 mm</t>
  </si>
  <si>
    <t>107973878</t>
  </si>
  <si>
    <t>725532112</t>
  </si>
  <si>
    <t>Elektrické ohřívače zásobníkové beztlakové přepadové akumulační s pojistným ventilem závěsné svislé objem nádrže (příkon) 50 l (2,0 kW) rychloohřev 220V</t>
  </si>
  <si>
    <t>632115519</t>
  </si>
  <si>
    <t>725535212</t>
  </si>
  <si>
    <t>Elektrické ohřívače zásobníkové pojistné armatury pojistný ventil G 3/4</t>
  </si>
  <si>
    <t>-105301625</t>
  </si>
  <si>
    <t>725813111</t>
  </si>
  <si>
    <t>Ventily rohové bez připojovací trubičky nebo flexi hadičky G 1/2</t>
  </si>
  <si>
    <t>-1420366000</t>
  </si>
  <si>
    <t>551908150</t>
  </si>
  <si>
    <t>flexi ohebná sanitární D 9 x 13 mm F 3/8" x F 1/2", 50 cm</t>
  </si>
  <si>
    <t>457017175</t>
  </si>
  <si>
    <t>725821316</t>
  </si>
  <si>
    <t>Baterie dřezové nástěnné pákové s otáčivým plochým ústím a délkou ramínka 300 mm</t>
  </si>
  <si>
    <t>786601540</t>
  </si>
  <si>
    <t>725829132</t>
  </si>
  <si>
    <t>Baterie umyvadlové montáž ostatních typů stojánkových automatických senzorových</t>
  </si>
  <si>
    <t>1178175295</t>
  </si>
  <si>
    <t>725991-1</t>
  </si>
  <si>
    <t>větrací mřížka plastová bálá 154x154 mm</t>
  </si>
  <si>
    <t>-33385123</t>
  </si>
  <si>
    <t>998725202</t>
  </si>
  <si>
    <t>Přesun hmot pro zařizovací předměty  stanovený procentní sazbou (%) z ceny vodorovná dopravní vzdálenost do 50 m v objektech výšky přes 6 do 12 m</t>
  </si>
  <si>
    <t>-1117582922</t>
  </si>
  <si>
    <t>998725-pc</t>
  </si>
  <si>
    <t>Přesun hmot pro zařizovací předměty  stanovený procentní sazbou (%) z ceny vodorovná dopravní vzdálenost do 50 m v objektech výšky do 6 m</t>
  </si>
  <si>
    <t>105523318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</si>
  <si>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</si>
  <si>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</si>
  <si>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</si>
  <si>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</si>
  <si>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924600038</t>
  </si>
  <si>
    <t>998726212</t>
  </si>
  <si>
    <t>Přesun hmot pro instalační prefabrikáty  stanovený procentní sazbou (%) z ceny vodorovná dopravní vzdálenost do 50 m v objektech výšky přes 6 do 12 m</t>
  </si>
  <si>
    <t>-278666096</t>
  </si>
  <si>
    <t>03 - VODOVODNÍ PŘÍPOJKA</t>
  </si>
  <si>
    <t>Novostavba toalet na p.p.č. 4126/1, k.ú. Podmokly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</si>
  <si>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</si>
  <si>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</si>
  <si>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</si>
  <si>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</si>
  <si>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113106121</t>
  </si>
  <si>
    <t>Rozebrání dlažeb nebo dílců komunikací pro pěší z betonových nebo kamenných dlaždic</t>
  </si>
  <si>
    <t>1995352740</t>
  </si>
  <si>
    <t>1,5*0,9</t>
  </si>
  <si>
    <t>113107123</t>
  </si>
  <si>
    <t>Odstranění podkladu pl do 50 m2 z kameniva drceného tl 300 mm</t>
  </si>
  <si>
    <t>2008827154</t>
  </si>
  <si>
    <t>1,5*0,8</t>
  </si>
  <si>
    <t>113107131</t>
  </si>
  <si>
    <t>Odstranění podkladu pl do 50 m2 z betonu prostého tl 150 mm</t>
  </si>
  <si>
    <t>1628978652</t>
  </si>
  <si>
    <t>113202111</t>
  </si>
  <si>
    <t>Vytrhání obrub krajníků obrubníků stojatých</t>
  </si>
  <si>
    <t>-1626436860</t>
  </si>
  <si>
    <t>132201201</t>
  </si>
  <si>
    <t>Hloubení rýh š do 2000 mm v hornině tř. 3 objemu do 100 m3</t>
  </si>
  <si>
    <t>174883761</t>
  </si>
  <si>
    <t>3,15*0,8*1,65</t>
  </si>
  <si>
    <t>4,158/2</t>
  </si>
  <si>
    <t>132201209</t>
  </si>
  <si>
    <t>Příplatek za lepivost k hloubení rýh š do 2000 mm v hornině tř. 3</t>
  </si>
  <si>
    <t>-1237605719</t>
  </si>
  <si>
    <t>132301201</t>
  </si>
  <si>
    <t>Hloubení zapažených i nezapažených rýh šířky přes 600 do 2 000 mm  s urovnáním dna do předepsaného profilu a spádu v hornině tř. 4 do 100 m3</t>
  </si>
  <si>
    <t>-785295767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</si>
  <si>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</si>
  <si>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</si>
  <si>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-3745635</t>
  </si>
  <si>
    <t>151201101</t>
  </si>
  <si>
    <t>Zřízení zátažného pažení a rozepření stěn rýh hl do 2 m</t>
  </si>
  <si>
    <t>-1702576849</t>
  </si>
  <si>
    <t>3,15*1,65*2</t>
  </si>
  <si>
    <t>151201111</t>
  </si>
  <si>
    <t>Odstranění zátažného pažení a rozepření stěn rýh hl do 2 m</t>
  </si>
  <si>
    <t>678834398</t>
  </si>
  <si>
    <t>162701105</t>
  </si>
  <si>
    <t>Vodorovné přemístění do 10000 m výkopku z horniny tř. 1 až 4</t>
  </si>
  <si>
    <t>324064074</t>
  </si>
  <si>
    <t>3,15*0,8*0,45</t>
  </si>
  <si>
    <t>167101101</t>
  </si>
  <si>
    <t>Nakládání výkopku z hornin tř. 1 až 4 do 100 m3</t>
  </si>
  <si>
    <t>-1750987127</t>
  </si>
  <si>
    <t>171201201</t>
  </si>
  <si>
    <t>Uložení sypaniny na skládky</t>
  </si>
  <si>
    <t>2066722490</t>
  </si>
  <si>
    <t>171201211</t>
  </si>
  <si>
    <t>Poplatek za uložení odpadu ze sypaniny na skládce (skládkovné)</t>
  </si>
  <si>
    <t>1864668257</t>
  </si>
  <si>
    <t>174101101</t>
  </si>
  <si>
    <t>1828266627</t>
  </si>
  <si>
    <t>4,158-1,134</t>
  </si>
  <si>
    <t>451572111</t>
  </si>
  <si>
    <t>Lože pod potrubí otevřený výkop z kameniva drobného těženého</t>
  </si>
  <si>
    <t>-574692615</t>
  </si>
  <si>
    <t>Komunikace</t>
  </si>
  <si>
    <t>566901111</t>
  </si>
  <si>
    <t>Vyspravení podkladu po překopech kamenivem těženým nebo štěrkopískem</t>
  </si>
  <si>
    <t>-2043980035</t>
  </si>
  <si>
    <t>566901121</t>
  </si>
  <si>
    <t>Vyspravení podkladu po překopech inženýrských sítí plochy do 15 m2 s rozprostřením a zhutněním štěrkopískem tl. 100 mm</t>
  </si>
  <si>
    <t>-462836684</t>
  </si>
  <si>
    <t>566901144</t>
  </si>
  <si>
    <t>Vyspravení podkladu po překopech inženýrských sítí plochy do 15 m2 s rozprostřením a zhutněním kamenivem hrubým drceným tl. 250 mm</t>
  </si>
  <si>
    <t>496102830</t>
  </si>
  <si>
    <t>566901171</t>
  </si>
  <si>
    <t>Vyspravení podkladu po překopech inženýrských sítí plochy do 15 m2 s rozprostřením a zhutněním směsí zpevněnou cementem SC C 20/25 (PB I) tl. 100 mm</t>
  </si>
  <si>
    <t>-179614738</t>
  </si>
  <si>
    <t>596811120</t>
  </si>
  <si>
    <t>Kladení betonové dlažby komunikací pro pěší do lože z kameniva vel do 0,09 m2 plochy do 50 m2</t>
  </si>
  <si>
    <t>1034501784</t>
  </si>
  <si>
    <t>Trubní vedení</t>
  </si>
  <si>
    <t>871161141</t>
  </si>
  <si>
    <t>Montáž vodovodního potrubí z plastů v otevřeném výkopu z polyetylenu PE 100 svařovaných na tupo SDR 11/PN16 D 32 x 3,0 mm</t>
  </si>
  <si>
    <t>-87388403</t>
  </si>
  <si>
    <t>28613110</t>
  </si>
  <si>
    <t>potrubí vodovodní PE100 PN 16 SDR11 6m 100m 32x3,0mm</t>
  </si>
  <si>
    <t>2061196939</t>
  </si>
  <si>
    <t>879172199</t>
  </si>
  <si>
    <t>Příplatek za montáž vodovodních přípojek při montáži jakéhokoli potrubí DN 32 až 80</t>
  </si>
  <si>
    <t>-1814949074</t>
  </si>
  <si>
    <t>891269111</t>
  </si>
  <si>
    <t>Montáž navrtávacích pasů na potrubí z jakýchkoli trub DN 100</t>
  </si>
  <si>
    <t>-1474892785</t>
  </si>
  <si>
    <t>42273504</t>
  </si>
  <si>
    <t>pás navrtávací s kulovým kohoutem PN 10 DN 80-400x1"</t>
  </si>
  <si>
    <t>-1403635675</t>
  </si>
  <si>
    <t>AVK.7731050</t>
  </si>
  <si>
    <t>AVK zemní teleskopická souprava 7.7 , přípojková, rozsah 1,05-1,75 m</t>
  </si>
  <si>
    <t>557065145</t>
  </si>
  <si>
    <t>KSI.KVS01</t>
  </si>
  <si>
    <t>Poklop šoupátkový samonivelační</t>
  </si>
  <si>
    <t>-1512685993</t>
  </si>
  <si>
    <t>892233111</t>
  </si>
  <si>
    <t>Proplach a desinfekce vodovodního potrubí DN od 40 do 70</t>
  </si>
  <si>
    <t>726368766</t>
  </si>
  <si>
    <t>892241111</t>
  </si>
  <si>
    <t>Tlaková zkouška vodovodního potrubí do 80</t>
  </si>
  <si>
    <t>-1251373587</t>
  </si>
  <si>
    <t>892372111</t>
  </si>
  <si>
    <t>Zabezpečení konců vodovodního potrubí DN do 300 při tlakových zkouškách</t>
  </si>
  <si>
    <t>-1520508292</t>
  </si>
  <si>
    <t>899401111</t>
  </si>
  <si>
    <t>Osazení poklopů litinových ventilových</t>
  </si>
  <si>
    <t>-264358989</t>
  </si>
  <si>
    <t>Ostatní konstrukce a práce-bourání</t>
  </si>
  <si>
    <t>916131212</t>
  </si>
  <si>
    <t>Osazení silničního obrubníku betonového se zřízením lože, s vyplněním a zatřením spár cementovou maltou stojatého bez boční opěry, do lože z betonu prostého</t>
  </si>
  <si>
    <t>-2143280852</t>
  </si>
  <si>
    <t>979024442</t>
  </si>
  <si>
    <t>Očištění vybouraných obrubníků a krajníků chodníkových</t>
  </si>
  <si>
    <t>456283357</t>
  </si>
  <si>
    <t>979054451</t>
  </si>
  <si>
    <t>Očištění vybouraných zámkových dlaždic s původním spárováním z kameniva těženého</t>
  </si>
  <si>
    <t>1814248829</t>
  </si>
  <si>
    <t>979084216</t>
  </si>
  <si>
    <t>Vodorovná doprava vybouraných hmot po suchu do 5 km</t>
  </si>
  <si>
    <t>-1537764771</t>
  </si>
  <si>
    <t>979087212</t>
  </si>
  <si>
    <t>Nakládání na dopravní prostředky pro vodorovnou dopravu suti</t>
  </si>
  <si>
    <t>-106326263</t>
  </si>
  <si>
    <t>Přesun hmot</t>
  </si>
  <si>
    <t>998276101</t>
  </si>
  <si>
    <t>Přesun hmot pro trubní vedení z trub z plastických hmot otevřený výkop</t>
  </si>
  <si>
    <t>35802806</t>
  </si>
  <si>
    <t>04 - SPLAŠKOVÁ KANALIZACE</t>
  </si>
  <si>
    <t>Novostavba toalet na p.p.č. 426/1, k.ú. Podmokly</t>
  </si>
  <si>
    <t>-1186738940</t>
  </si>
  <si>
    <t>1,0*0,9</t>
  </si>
  <si>
    <t>135859485</t>
  </si>
  <si>
    <t>1,0*0,8</t>
  </si>
  <si>
    <t>-325680192</t>
  </si>
  <si>
    <t>-163458149</t>
  </si>
  <si>
    <t>-1916999322</t>
  </si>
  <si>
    <t>2,7*0,8*1,35</t>
  </si>
  <si>
    <t>2,916/2</t>
  </si>
  <si>
    <t>-1555892201</t>
  </si>
  <si>
    <t>1482962956</t>
  </si>
  <si>
    <t>-432845803</t>
  </si>
  <si>
    <t>654175681</t>
  </si>
  <si>
    <t>2,7*1,35*2</t>
  </si>
  <si>
    <t>-685721525</t>
  </si>
  <si>
    <t>-1796325854</t>
  </si>
  <si>
    <t>2,7*0,6*0,8</t>
  </si>
  <si>
    <t>-1674177659</t>
  </si>
  <si>
    <t>-1336575803</t>
  </si>
  <si>
    <t>329652097</t>
  </si>
  <si>
    <t>-496638905</t>
  </si>
  <si>
    <t>2,916-1,296</t>
  </si>
  <si>
    <t>2130387863</t>
  </si>
  <si>
    <t>1510138599</t>
  </si>
  <si>
    <t>-64956395</t>
  </si>
  <si>
    <t>-2026991882</t>
  </si>
  <si>
    <t>-113836658</t>
  </si>
  <si>
    <t>831263195</t>
  </si>
  <si>
    <t>Příplatek za zřízení kanalizační přípojky DN 100 až 300</t>
  </si>
  <si>
    <t>-1164174128</t>
  </si>
  <si>
    <t>871315211</t>
  </si>
  <si>
    <t>Kanalizační potrubí z tvrdého PVC-systém KG tuhost třídy SN4 DN150</t>
  </si>
  <si>
    <t>945376690</t>
  </si>
  <si>
    <t>877315211</t>
  </si>
  <si>
    <t>Montáž tvarovek na kanalizačním potrubí z trub z plastu  z tvrdého PVC nebo z polypropylenu v otevřeném výkopu jednoosých DN 160</t>
  </si>
  <si>
    <t>-1791742895</t>
  </si>
  <si>
    <t>28612250</t>
  </si>
  <si>
    <t>vložka šachtová kanalizační DN 160</t>
  </si>
  <si>
    <t>1908552344</t>
  </si>
  <si>
    <t>892351111</t>
  </si>
  <si>
    <t>Tlakové zkoušky vodou na potrubí DN 150 nebo 200</t>
  </si>
  <si>
    <t>-1788675978</t>
  </si>
  <si>
    <t>894812612</t>
  </si>
  <si>
    <t>Vyříznutí a utěsnění otvoru ve stěně šachty DN 160</t>
  </si>
  <si>
    <t>551196929</t>
  </si>
  <si>
    <t>916231212</t>
  </si>
  <si>
    <t>Osazení chodníkového obrubníku betonového se zřízením lože, s vyplněním a zatřením spár cementovou maltou stojatého bez boční opěry, do lože z betonu prostého</t>
  </si>
  <si>
    <t>-1564389776</t>
  </si>
  <si>
    <t>-1648777350</t>
  </si>
  <si>
    <t>-1806555393</t>
  </si>
  <si>
    <t>1464656550</t>
  </si>
  <si>
    <t>28096386</t>
  </si>
  <si>
    <t>-1848355675</t>
  </si>
  <si>
    <t>05 - VENKOVNÍ DEŠŤOVÁ KANALIZACE</t>
  </si>
  <si>
    <t>HSV - Práce a dodávky HSV (komplet vč. předpokládané výměny potrubí)</t>
  </si>
  <si>
    <t xml:space="preserve">    998 - Přesun hmot</t>
  </si>
  <si>
    <t>Práce a dodávky HSV (komplet vč. předpokládané výměny potrubí)</t>
  </si>
  <si>
    <t>Hloubení zapažených i nezapažených rýh šířky přes 600 do 2 000 mm s urovnáním dna do předepsaného profilu a spádu v hornině tř. 3 do 100 m3</t>
  </si>
  <si>
    <t>1869930099</t>
  </si>
  <si>
    <t>10*0,8*1,3</t>
  </si>
  <si>
    <t>10,4/2</t>
  </si>
  <si>
    <t>Hloubení zapažených i nezapažených rýh šířky přes 600 do 2 000 mm s urovnáním dna do předepsaného profilu a spádu v hornině tř. 3 Příplatek k cenám za lepivost horniny tř. 3</t>
  </si>
  <si>
    <t>1810774789</t>
  </si>
  <si>
    <t>Hloubení zapažených i nezapažených rýh šířky přes 600 do 2 000 mm s urovnáním dna do předepsaného profilu a spádu v hornině tř. 4 do 100 m3</t>
  </si>
  <si>
    <t>2100710311</t>
  </si>
  <si>
    <t>Hloubení zapažených i nezapažených rýh šířky přes 600 do 2 000 mm s urovnáním dna do předepsaného profilu a spádu v hornině tř. 4 Příplatek k cenám za lepivost horniny tř. 4</t>
  </si>
  <si>
    <t>-881781165</t>
  </si>
  <si>
    <t>133201101</t>
  </si>
  <si>
    <t>Hloubení zapažených i nezapažených šachet s případným nutným přemístěním výkopku ve výkopišti v hornině tř. 3 do 100 m3</t>
  </si>
  <si>
    <t>-234464311</t>
  </si>
  <si>
    <t>2,3*1*2,2</t>
  </si>
  <si>
    <t>5,060/2</t>
  </si>
  <si>
    <t>133201109</t>
  </si>
  <si>
    <t>Hloubení zapažených i nezapažených šachet s případným nutným přemístěním výkopku ve výkopišti v hornině tř. 3 Příplatek k cenám za lepivost horniny tř. 3</t>
  </si>
  <si>
    <t>-840132732</t>
  </si>
  <si>
    <t>133301101</t>
  </si>
  <si>
    <t>Hloubení zapažených i nezapažených šachet s případným nutným přemístěním výkopku ve výkopišti v hornině tř. 4 do 100 m3</t>
  </si>
  <si>
    <t>-1259697144</t>
  </si>
  <si>
    <t>133301109</t>
  </si>
  <si>
    <t>Hloubení zapažených i nezapažených šachet s případným nutným přemístěním výkopku ve výkopišti v hornině tř. 4 Příplatek k cenám za lepivost horniny tř. 4</t>
  </si>
  <si>
    <t>-972640246</t>
  </si>
  <si>
    <t>Vodorovné přemístění výkopku nebo sypaniny po suchu na obvyklém dopravním prostředku, bez naložení výkopku, avšak se složením bez rozhrnutí z horniny tř. 1 až 4 na vzdálenost přes 9 000 do 10 000 m</t>
  </si>
  <si>
    <t>267402400</t>
  </si>
  <si>
    <t>(2,3*1*1,44)+(10*0,8*0,6)</t>
  </si>
  <si>
    <t>Nakládání, skládání a překládání neulehlého výkopku nebo sypaniny nakládání, množství do 100 m3, z hornin tř. 1 až 4</t>
  </si>
  <si>
    <t>1213923630</t>
  </si>
  <si>
    <t>1337998707</t>
  </si>
  <si>
    <t>Uložení sypaniny poplatek za uložení sypaniny na skládce (skládkovné)</t>
  </si>
  <si>
    <t>1048103471</t>
  </si>
  <si>
    <t>Zásyp sypaninou z jakékoliv horniny s uložením výkopku ve vrstvách se zhutněním jam, šachet, rýh nebo kolem objektů v těchto vykopávkách</t>
  </si>
  <si>
    <t>-2025161232</t>
  </si>
  <si>
    <t>10,4-8,112</t>
  </si>
  <si>
    <t>211531111</t>
  </si>
  <si>
    <t>Výplň kamenivem do rýh odvodňovacích žeber nebo trativodů bez zhutnění, s úpravou povrchu výplně kamenivem hrubým drceným frakce 16 až 63 mm</t>
  </si>
  <si>
    <t>-1560140550</t>
  </si>
  <si>
    <t>213141111</t>
  </si>
  <si>
    <t>Zřízení vrstvy z geotextilie filtrační, separační, odvodňovací, ochranné, výztužné nebo protierozní v rovině nebo ve sklonu do 1:5, šířky do 3 m</t>
  </si>
  <si>
    <t>1385199821</t>
  </si>
  <si>
    <t>693110640</t>
  </si>
  <si>
    <t>geotextilie z polyesterových vláken netkaná, 500 g/m2, šíře 200 cm</t>
  </si>
  <si>
    <t>-73082836</t>
  </si>
  <si>
    <t>2,3*1,15 "Přepočtené koeficientem množství</t>
  </si>
  <si>
    <t>Lože pod potrubí, stoky a drobné objekty v otevřeném výkopu z kameniva drobného těženého 0 až 4 mm</t>
  </si>
  <si>
    <t>1178561798</t>
  </si>
  <si>
    <t>10*0,8*0,6</t>
  </si>
  <si>
    <t>871275211</t>
  </si>
  <si>
    <t>Kanalizační potrubí z tvrdého PVC v otevřeném výkopu ve sklonu do 20 %, hladkého plnostěnného jednovrstvého, tuhost třídy SN 4 DN 125</t>
  </si>
  <si>
    <t>1991499608</t>
  </si>
  <si>
    <t>877275211</t>
  </si>
  <si>
    <t>Montáž tvarovek na kanalizačním potrubí z trub z plastu  z tvrdého PVC nebo z polypropylenu v otevřeném výkopu jednoosých DN 125</t>
  </si>
  <si>
    <t>2090684395</t>
  </si>
  <si>
    <t>28611358</t>
  </si>
  <si>
    <t>koleno kanalizace PVC KG 125x87°</t>
  </si>
  <si>
    <t>1422000146</t>
  </si>
  <si>
    <t>1107390062</t>
  </si>
  <si>
    <t>Tlakové zkoušky vodou zabezpečení konců potrubí při tlakových zkouškách DN do 300</t>
  </si>
  <si>
    <t>919674175</t>
  </si>
  <si>
    <t>998</t>
  </si>
  <si>
    <t>Přesun hmot pro trubní vedení hloubené z trub z plastických hmot nebo sklolaminátových pro vodovody nebo kanalizace v otevřeném výkopu dopravní vzdálenost do 15 m</t>
  </si>
  <si>
    <t>-729549763</t>
  </si>
  <si>
    <t>06 - Elektroinstalace</t>
  </si>
  <si>
    <t>Soupis:</t>
  </si>
  <si>
    <t>06a - elektroinstalace</t>
  </si>
  <si>
    <t>Miroslav Kučaba</t>
  </si>
  <si>
    <t xml:space="preserve">    741 - Elektroinstalace - silnoproud</t>
  </si>
  <si>
    <t>M - Práce a dodávky M</t>
  </si>
  <si>
    <t xml:space="preserve">    46-M - Zemní práce při extr.mont.pracích</t>
  </si>
  <si>
    <t>741</t>
  </si>
  <si>
    <t>Elektroinstalace - silnoproud</t>
  </si>
  <si>
    <t>741112061</t>
  </si>
  <si>
    <t>Montáž krabic elektroinstalačních bez napojení na trubky a lišty, demontáže a montáže víčka a přístroje přístrojových zapuštěných plastových kruhových</t>
  </si>
  <si>
    <t>-274215668</t>
  </si>
  <si>
    <t>34571512</t>
  </si>
  <si>
    <t>krabice přístrojová instalační 500 V, 71x71x42mm</t>
  </si>
  <si>
    <t>-1015726210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</si>
  <si>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</si>
  <si>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</si>
  <si>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1832442951</t>
  </si>
  <si>
    <t>34571521</t>
  </si>
  <si>
    <t>krabice univerzální rozvodná z PH s víčkem a svorkovnicí krabicovou šroubovací s vodiči 12x4mm2 D 73,5mm x 43mm</t>
  </si>
  <si>
    <t>-1411892447</t>
  </si>
  <si>
    <t>1799280409</t>
  </si>
  <si>
    <t>-76723177</t>
  </si>
  <si>
    <t>741120003</t>
  </si>
  <si>
    <t>Montáž vodičů izolovaných měděných bez ukončení uložených pod omítku plných a laněných (CY), průřezu žíly 10 až 16 mm2</t>
  </si>
  <si>
    <t>-1049480237</t>
  </si>
  <si>
    <t>34142159</t>
  </si>
  <si>
    <t>vodič silový s Cu jádrem 16mm2</t>
  </si>
  <si>
    <t>1343834561</t>
  </si>
  <si>
    <t>741122011</t>
  </si>
  <si>
    <t>Montáž kabelů měděných bez ukončení uložených pod omítku plných kulatých (CYKY), počtu a průřezu žil 2x1,5 až 2,5 mm2</t>
  </si>
  <si>
    <t>81038835</t>
  </si>
  <si>
    <t>34111005</t>
  </si>
  <si>
    <t>kabel silový s Cu jádrem 1 kV 2x1,5mm2</t>
  </si>
  <si>
    <t>1353238281</t>
  </si>
  <si>
    <t>40*1,2 "Přepočtené koeficientem množství</t>
  </si>
  <si>
    <t>741122015</t>
  </si>
  <si>
    <t>Montáž kabelů měděných bez ukončení uložených pod omítku plných kulatých (CYKY), počtu a průřezu žil 3x1,5 mm2</t>
  </si>
  <si>
    <t>242807982</t>
  </si>
  <si>
    <t>34111030</t>
  </si>
  <si>
    <t>kabel silový s Cu jádrem 1 kV 3x1,5mm2</t>
  </si>
  <si>
    <t>569454095</t>
  </si>
  <si>
    <t>60*1,2 "Přepočtené koeficientem množství</t>
  </si>
  <si>
    <t>-286167875</t>
  </si>
  <si>
    <t>-670592031</t>
  </si>
  <si>
    <t>741122016</t>
  </si>
  <si>
    <t>Montáž kabelů měděných bez ukončení uložených pod omítku plných kulatých (CYKY), počtu a průřezu žil 3x2,5 až 6 mm2</t>
  </si>
  <si>
    <t>-811984011</t>
  </si>
  <si>
    <t>34111036</t>
  </si>
  <si>
    <t>kabel silový s Cu jádrem 1 kV 3x2,5mm2</t>
  </si>
  <si>
    <t>-1373175065</t>
  </si>
  <si>
    <t>100*1,2 "Přepočtené koeficientem množství</t>
  </si>
  <si>
    <t>741122025</t>
  </si>
  <si>
    <t>Montáž kabelů měděných bez ukončení uložených pod omítku plných kulatých (CYKY), počtu a průřezu žil 4x16 až 25 mm2</t>
  </si>
  <si>
    <t>-977592367</t>
  </si>
  <si>
    <t>34111080</t>
  </si>
  <si>
    <t>kabel silový s Cu jádrem 1 kV 4x16mm2</t>
  </si>
  <si>
    <t>1212084046</t>
  </si>
  <si>
    <t>10*1,2 "Přepočtené koeficientem množství</t>
  </si>
  <si>
    <t>741122031</t>
  </si>
  <si>
    <t>Montáž kabelů měděných bez ukončení uložených pod omítku plných kulatých (CYKY), počtu a průřezu žil 5x1,5 až 2,5 mm2</t>
  </si>
  <si>
    <t>614000850</t>
  </si>
  <si>
    <t>34111090</t>
  </si>
  <si>
    <t>kabel silový s Cu jádrem 1 kV 5x1,5mm2</t>
  </si>
  <si>
    <t>-417675315</t>
  </si>
  <si>
    <t>50*1,2 "Přepočtené koeficientem množství</t>
  </si>
  <si>
    <t>608499721</t>
  </si>
  <si>
    <t>1841230235</t>
  </si>
  <si>
    <t>741132101</t>
  </si>
  <si>
    <t>Ukončení kabelů smršťovací záklopkou nebo páskou se zapojením bez letování, počtu a průřezu žil 2x1,5 až 4 mm2</t>
  </si>
  <si>
    <t>1659446451</t>
  </si>
  <si>
    <t>741132103</t>
  </si>
  <si>
    <t>Ukončení kabelů smršťovací záklopkou nebo páskou se zapojením bez letování, počtu a průřezu žil 3x1,5 až 4 mm2</t>
  </si>
  <si>
    <t>-1108266338</t>
  </si>
  <si>
    <t>741132133</t>
  </si>
  <si>
    <t>Ukončení kabelů smršťovací záklopkou nebo páskou se zapojením bez letování, počtu a průřezu žil 4x16 mm2</t>
  </si>
  <si>
    <t>-1870620654</t>
  </si>
  <si>
    <t>741132145</t>
  </si>
  <si>
    <t>Ukončení kabelů smršťovací záklopkou nebo páskou se zapojením bez letování, počtu a průřezu žil 5x1,5 až 4 mm2</t>
  </si>
  <si>
    <t>-1113634024</t>
  </si>
  <si>
    <t>741210002</t>
  </si>
  <si>
    <t>Montáž rozvodnic oceloplechových nebo plastových bez zapojení vodičů běžných, hmotnosti do 50 kg</t>
  </si>
  <si>
    <t>-1123894802</t>
  </si>
  <si>
    <t>741231012</t>
  </si>
  <si>
    <t>Montáž svorkovnic do rozváděčů s popisnými štítky se zapojením vodičů na jedné straně ochranných</t>
  </si>
  <si>
    <t>-1262404678</t>
  </si>
  <si>
    <t>34565R1</t>
  </si>
  <si>
    <t>EPS2 svorkovnice ekvipotenciální</t>
  </si>
  <si>
    <t>198346677</t>
  </si>
  <si>
    <t>741310101</t>
  </si>
  <si>
    <t>Montáž spínačů jedno nebo dvoupólových polozapuštěných nebo zapuštěných se zapojením vodičů bezšroubové připojení vypínačů, řazení 1-jednopólových</t>
  </si>
  <si>
    <t>-705376205</t>
  </si>
  <si>
    <t>ABB.0016839.URS</t>
  </si>
  <si>
    <t>spínač jednopólový 10A Tango bílý, slonová kost</t>
  </si>
  <si>
    <t>1336424381</t>
  </si>
  <si>
    <t>741311003</t>
  </si>
  <si>
    <t>Montáž spínačů speciálních se zapojením vodičů čidla pohybu vestavného</t>
  </si>
  <si>
    <t>864968318</t>
  </si>
  <si>
    <t>34535R2</t>
  </si>
  <si>
    <t>Spínač autom. se snímačem pohybu, polozapuštěný, kužel 120, 1-1000lx, 2 relé (osvětlení+ventilátor) 4 vodičové připojení, 3A, 230V AC</t>
  </si>
  <si>
    <t>932767300</t>
  </si>
  <si>
    <t>741311004</t>
  </si>
  <si>
    <t>Montáž spínačů speciálních se zapojením vodičů čidla pohybu nástěnného</t>
  </si>
  <si>
    <t>-1264709178</t>
  </si>
  <si>
    <t>34535R3</t>
  </si>
  <si>
    <t>Spínač autom. se snímačem pohybu, stropní, kruh 7m při výšce 2,5m, 1-1000lx, 1 relé, 3 vodičové připojení, 2300W, 230V AC</t>
  </si>
  <si>
    <t>-333281671</t>
  </si>
  <si>
    <t>741313001</t>
  </si>
  <si>
    <t>Montáž zásuvek domovních se zapojením vodičů bezšroubové připojení polozapuštěných nebo zapuštěných 10/16 A, provedení 2P + PE</t>
  </si>
  <si>
    <t>-1340593428</t>
  </si>
  <si>
    <t>34555103</t>
  </si>
  <si>
    <t>zásuvka 1násobná 16A bílý, slonová kost</t>
  </si>
  <si>
    <t>-1344589214</t>
  </si>
  <si>
    <t>741320042</t>
  </si>
  <si>
    <t>Montáž pojistek se zapojením vodičů pojistkových částí patron nožových</t>
  </si>
  <si>
    <t>1166933500</t>
  </si>
  <si>
    <t>35825R1</t>
  </si>
  <si>
    <t>pojistky válcové 14x51 gG 32A</t>
  </si>
  <si>
    <t>-220785462</t>
  </si>
  <si>
    <t>35825232</t>
  </si>
  <si>
    <t>pojistka nožová 50A nízkoztrátová 4.74 W, provedení normální, charakteristika gG</t>
  </si>
  <si>
    <t>651510604</t>
  </si>
  <si>
    <t>741330371</t>
  </si>
  <si>
    <t>Montáž ovladačů tlačítkových ve skříni se zapojením vodičů 1 tlačítkových</t>
  </si>
  <si>
    <t>-1113108953</t>
  </si>
  <si>
    <t>741372061</t>
  </si>
  <si>
    <t>Montáž svítidel LED se zapojením vodičů bytových nebo společenských místností přisazených stropních panelových, obsahu do 0,09 m2</t>
  </si>
  <si>
    <t>2144930720</t>
  </si>
  <si>
    <t>34814R14</t>
  </si>
  <si>
    <t xml:space="preserve">GREENLUX přisazené svítidlo oválné s pohybovým senzorem LED DITA OVAL W 14W NW 4000K IP54 </t>
  </si>
  <si>
    <t>862010105</t>
  </si>
  <si>
    <t>666977055</t>
  </si>
  <si>
    <t>34814R15</t>
  </si>
  <si>
    <t>Modus KX 2000, 600 mm, opálový PMMA kryt, přisazené, 20W, LED 830, driver 700 mA, IP54</t>
  </si>
  <si>
    <t>1810682208</t>
  </si>
  <si>
    <t>Práce a dodávky M</t>
  </si>
  <si>
    <t>46-M</t>
  </si>
  <si>
    <t>Zemní práce při extr.mont.pracích</t>
  </si>
  <si>
    <t>460680401</t>
  </si>
  <si>
    <t>Prorážení otvorů a ostatní bourací práce  vysekání kapes nebo výklenků ve zdivu z lehkých betonů, dutých cihel nebo tvárnic pro osazení špalíků, kotevních prvků nebo krabic, velikosti 7x7x5 cm</t>
  </si>
  <si>
    <t>-146616198</t>
  </si>
  <si>
    <t>460680531</t>
  </si>
  <si>
    <t>Prorážení otvorů a ostatní bourací práce  vysekání rýh pro montáž trubek a kabelů ve stropech hloubky do 3 cm a šířky do 3 cm</t>
  </si>
  <si>
    <t>1549211750</t>
  </si>
  <si>
    <t>460680544</t>
  </si>
  <si>
    <t>Prorážení otvorů a ostatní bourací práce  vysekání rýh pro montáž trubek a kabelů ve stropech hloubky přes 3 do 5 cm a šířky přes 7 do 10 cm</t>
  </si>
  <si>
    <t>386941111</t>
  </si>
  <si>
    <t>460680581</t>
  </si>
  <si>
    <t>Prorážení otvorů a ostatní bourací práce  vysekání rýh pro montáž trubek a kabelů v cihelných zdech hloubky do 3 cm a šířky do 3 cm</t>
  </si>
  <si>
    <t>622550865</t>
  </si>
  <si>
    <t>460680583</t>
  </si>
  <si>
    <t>Prorážení otvorů a ostatní bourací práce  vysekání rýh pro montáž trubek a kabelů v cihelných zdech hloubky do 3 cm a šířky přes 5 do 7 cm</t>
  </si>
  <si>
    <t>-463112064</t>
  </si>
  <si>
    <t>06b - rozvaděč R1</t>
  </si>
  <si>
    <t>35712R3</t>
  </si>
  <si>
    <t>rozvaděč zapuštěný oceloplechový, IP30, ochr. II, 120 mod., 800x550x110 mm</t>
  </si>
  <si>
    <t>-2057021301</t>
  </si>
  <si>
    <t>741231014</t>
  </si>
  <si>
    <t>Montáž svorkovnic do rozváděčů s popisnými štítky se zapojením vodičů na jedné straně nulových</t>
  </si>
  <si>
    <t>-1913973661</t>
  </si>
  <si>
    <t>34565R2</t>
  </si>
  <si>
    <t>můstek rozbočovací 1x7 PE 1,5-16 mm2</t>
  </si>
  <si>
    <t>-1498822394</t>
  </si>
  <si>
    <t>741310452</t>
  </si>
  <si>
    <t>Montáž spínačů tří nebo čtyřpólových vestavných bez zhotovení otvoru pro hřídel přístroje vačkových nebo válcových se zapojením vodičů 63 A, počet svorek 3 až 6</t>
  </si>
  <si>
    <t>372785724</t>
  </si>
  <si>
    <t>35817R2</t>
  </si>
  <si>
    <t>vypínač 3 pól. 25A</t>
  </si>
  <si>
    <t>2027924514</t>
  </si>
  <si>
    <t>741320101</t>
  </si>
  <si>
    <t>Montáž jističů se zapojením vodičů jednopólových nn do 25 A bez krytu</t>
  </si>
  <si>
    <t>-1488314723</t>
  </si>
  <si>
    <t>35822107</t>
  </si>
  <si>
    <t>jistič 1pólový-charakteristika B 6A</t>
  </si>
  <si>
    <t>-124084905</t>
  </si>
  <si>
    <t>35822109</t>
  </si>
  <si>
    <t>jistič 1pólový-charakteristika B 10A</t>
  </si>
  <si>
    <t>-1394234469</t>
  </si>
  <si>
    <t>35822111</t>
  </si>
  <si>
    <t>jistič 1pólový-charakteristika B 16A</t>
  </si>
  <si>
    <t>-1101387538</t>
  </si>
  <si>
    <t>741321001</t>
  </si>
  <si>
    <t>Montáž proudových chráničů se zapojením vodičů dvoupólových nn do 25 A bez krytu</t>
  </si>
  <si>
    <t>1678352205</t>
  </si>
  <si>
    <t>35889R1</t>
  </si>
  <si>
    <t>proud.chránič s nadproud.ochr. char. B, 1+N, 6 kA, 0,03 A, In=16A, A</t>
  </si>
  <si>
    <t>1061727261</t>
  </si>
  <si>
    <t>35889R2</t>
  </si>
  <si>
    <t>-174367045</t>
  </si>
  <si>
    <t>741322122</t>
  </si>
  <si>
    <t>Montáž přepěťových ochran nn se zapojením vodičů svodiče přepětí – typ 2 čtyřpólových dvoudílných s vložením modulu</t>
  </si>
  <si>
    <t>1625184369</t>
  </si>
  <si>
    <t>35889R10</t>
  </si>
  <si>
    <t>svodič přepětí T2, In 20 kA (8/20) 4 pól.</t>
  </si>
  <si>
    <t>1978541939</t>
  </si>
  <si>
    <t>741330032</t>
  </si>
  <si>
    <t>Montáž stykačů nn se zapojením vodičů střídavých vestavných jednopólových do 25 A</t>
  </si>
  <si>
    <t>-782776841</t>
  </si>
  <si>
    <t>ABB.1SAE231111R0620</t>
  </si>
  <si>
    <t>ESB25-20N-06   230V AC/DC</t>
  </si>
  <si>
    <t>2007123278</t>
  </si>
  <si>
    <t>741330744</t>
  </si>
  <si>
    <t>Montáž relé nezávislých bez zapojení vodičů tepelných</t>
  </si>
  <si>
    <t>-674080126</t>
  </si>
  <si>
    <t>35826R1</t>
  </si>
  <si>
    <t>Digitální programovatelný termostat EB THERM 800 pro podlahové topení</t>
  </si>
  <si>
    <t>405177729</t>
  </si>
  <si>
    <t>06c - elektrická přípojka nn</t>
  </si>
  <si>
    <t>335294985</t>
  </si>
  <si>
    <t>-329789907</t>
  </si>
  <si>
    <t>47*1,2 "Přepočtené koeficientem množství</t>
  </si>
  <si>
    <t>-981639672</t>
  </si>
  <si>
    <t>-1069921428</t>
  </si>
  <si>
    <t>1643666386</t>
  </si>
  <si>
    <t>-199802424</t>
  </si>
  <si>
    <t>741210122</t>
  </si>
  <si>
    <t>Montáž rozváděčů litinových, hliníkových nebo plastových bez zapojení vodičů skříněk hmotnosti do 20 kg</t>
  </si>
  <si>
    <t>-45195081</t>
  </si>
  <si>
    <t>35711R3</t>
  </si>
  <si>
    <t>skříň přípojková SP282/NVP1P</t>
  </si>
  <si>
    <t>-142710810</t>
  </si>
  <si>
    <t>603948325</t>
  </si>
  <si>
    <t>1391883872</t>
  </si>
  <si>
    <t>-1630999984</t>
  </si>
  <si>
    <t>741410021</t>
  </si>
  <si>
    <t>Montáž uzemňovacího vedení s upevněním, propojením a připojením pomocí svorek v zemi s izolací spojů pásku průřezu do 120 mm2 v městské zástavbě</t>
  </si>
  <si>
    <t>-260053373</t>
  </si>
  <si>
    <t>35442062</t>
  </si>
  <si>
    <t>pás zemnící 30x4mm FeZn</t>
  </si>
  <si>
    <t>-1233768240</t>
  </si>
  <si>
    <t>460010022</t>
  </si>
  <si>
    <t>Vytyčení trasy  vedení kabelového (podzemního) podél silnice</t>
  </si>
  <si>
    <t>km</t>
  </si>
  <si>
    <t>-1897659298</t>
  </si>
  <si>
    <t>460030039</t>
  </si>
  <si>
    <t>Přípravné terénní práce  vytrhání dlažby včetně ručního rozebrání, vytřídění, odhozu na hromady nebo naložení na dopravní prostředek a očistění kostek nebo dlaždic z pískového podkladu z dlaždic zámkových, spáry nezalité</t>
  </si>
  <si>
    <t>560017158</t>
  </si>
  <si>
    <t>460030092</t>
  </si>
  <si>
    <t>Přípravné terénní práce  vytrhání obrub s odkopáním horniny a lože, s odhozením nebo naložením na dopravní prostředek ležatých chodníkových</t>
  </si>
  <si>
    <t>1226129800</t>
  </si>
  <si>
    <t>460030162</t>
  </si>
  <si>
    <t>Přípravné terénní práce  odstranění podkladu nebo krytu komunikace včetně rozpojení na kusy a zarovnání styčné spáry z betonu prostého, tloušťky přes 15 do 30 cm</t>
  </si>
  <si>
    <t>424953977</t>
  </si>
  <si>
    <t>460150173</t>
  </si>
  <si>
    <t>Hloubení zapažených i nezapažených kabelových rýh ručně včetně urovnání dna s přemístěním výkopku do vzdálenosti 3 m od okraje jámy nebo naložením na dopravní prostředek šířky 35 cm, hloubky 90 cm, v hornině třídy 3</t>
  </si>
  <si>
    <t>-423405882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</si>
  <si>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</si>
  <si>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</si>
  <si>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150755219</t>
  </si>
  <si>
    <t>460400021</t>
  </si>
  <si>
    <t>Pažení výkopů  pažení příložné plné rýh kabelových, hloubky do 2 m</t>
  </si>
  <si>
    <t>567296289</t>
  </si>
  <si>
    <t>460400121</t>
  </si>
  <si>
    <t>Pažení výkopů  odstranění pažení příložného plného rýh kabelových, hloubky do 2 m</t>
  </si>
  <si>
    <t>-886317324</t>
  </si>
  <si>
    <t>460421081</t>
  </si>
  <si>
    <t>Kabelové lože včetně podsypu, zhutnění a urovnání povrchu  z písku nebo štěrkopísku tloušťky 5 cm nad kabel zakryté plastovou fólií, šířky lože do 25 cm</t>
  </si>
  <si>
    <t>-2062470296</t>
  </si>
  <si>
    <t>460421191</t>
  </si>
  <si>
    <t>Kabelové lože včetně podsypu, zhutnění a urovnání povrchu  z písku nebo štěrkopísku s přísadou cementu tloušťky 12 cm nad kabel bez zakrytí, šířky do 100 cm</t>
  </si>
  <si>
    <t>-1422481748</t>
  </si>
  <si>
    <t>460470012</t>
  </si>
  <si>
    <t>Provizorní zajištění inženýrských sítí ve výkopech kabelů při souběhu</t>
  </si>
  <si>
    <t>-2122605259</t>
  </si>
  <si>
    <t>460490012</t>
  </si>
  <si>
    <t>Krytí kabelů, spojek, koncovek a odbočnic  kabelů výstražnou fólií z PVC včetně vyrovnání povrchu rýhy, rozvinutí a uložení fólie do rýhy, fólie šířky do 25cm</t>
  </si>
  <si>
    <t>1429548781</t>
  </si>
  <si>
    <t>460520173</t>
  </si>
  <si>
    <t>Montáž trubek ochranných uložených volně do rýhy plastových ohebných, vnitřního průměru přes 50 do 90 mm</t>
  </si>
  <si>
    <t>-869840186</t>
  </si>
  <si>
    <t>34571363</t>
  </si>
  <si>
    <t>trubka elektroinstalační HDPE tuhá dvouplášťová korugovaná D 61/75mm</t>
  </si>
  <si>
    <t>128</t>
  </si>
  <si>
    <t>952727965</t>
  </si>
  <si>
    <t>460560173</t>
  </si>
  <si>
    <t>Zásyp kabelových rýh ručně s uložením výkopku ve vrstvách včetně zhutnění a urovnání povrchu šířky 35 cm hloubky 90 cm, v hornině třídy 3</t>
  </si>
  <si>
    <t>-1973143209</t>
  </si>
  <si>
    <t>460560303</t>
  </si>
  <si>
    <t>Zásyp kabelových rýh ručně s uložením výkopku ve vrstvách včetně zhutnění a urovnání povrchu šířky 50 cm hloubky 120 cm, v hornině třídy 3</t>
  </si>
  <si>
    <t>-537908131</t>
  </si>
  <si>
    <t>460620013</t>
  </si>
  <si>
    <t>Úprava terénu  provizorní úprava terénu včetně odkopání drobných nerovností a zásypu prohlubní se zhutněním, v hornině třídy 3</t>
  </si>
  <si>
    <t>1779006259</t>
  </si>
  <si>
    <t>460620027</t>
  </si>
  <si>
    <t>Úprava terénu  provizorní položení obrubníků včetně spárování, do lože z kameniva těženého chodníkových betonových ležatých</t>
  </si>
  <si>
    <t>-279165908</t>
  </si>
  <si>
    <t>460650065</t>
  </si>
  <si>
    <t>Vozovky a chodníky  zřízení podkladní vrstvy včetně rozprostření a úpravy podkladu z kameniva drceného, včetně zhutnění, tloušťky přes 25 do 30 cm</t>
  </si>
  <si>
    <t>-610593408</t>
  </si>
  <si>
    <t>460650121</t>
  </si>
  <si>
    <t>Vozovky a chodníky  kryt vozovky z betonu prostého, tloušťky do 5 cm</t>
  </si>
  <si>
    <t>1700177749</t>
  </si>
  <si>
    <t>460650162</t>
  </si>
  <si>
    <t>Vozovky a chodníky  kladení dlažby včetně spárování, do lože z kameniva těženého z dlaždic betonových tvarovaných nebo zámkových</t>
  </si>
  <si>
    <t>-876769771</t>
  </si>
  <si>
    <t>460650182</t>
  </si>
  <si>
    <t>Vozovky a chodníky  osazení obrubníku betonového do lože z betonu se zatřením spár cementovou maltou ležatého chodníkového</t>
  </si>
  <si>
    <t>-1560825925</t>
  </si>
  <si>
    <t>460680102</t>
  </si>
  <si>
    <t>Prorážení otvorů a ostatní bourací práce  vybourání otvoru ve zdivu z lehkých betonů plochy do 0,09 m2 a tloušťky přes 15 do 30 cm</t>
  </si>
  <si>
    <t>2040148131</t>
  </si>
  <si>
    <t>07 - UT a VZT</t>
  </si>
  <si>
    <t xml:space="preserve">    735 - Ústřední vytápění - otopná tělesa</t>
  </si>
  <si>
    <t xml:space="preserve">    751 - Vzduchotechnika</t>
  </si>
  <si>
    <t>971040999</t>
  </si>
  <si>
    <t>Stavební přípomoci pro ÚT a VZT - vybourání otvorů pro rozvody - vč. odvozu suti na skládku a následného zapravení</t>
  </si>
  <si>
    <t>Kč</t>
  </si>
  <si>
    <t>735</t>
  </si>
  <si>
    <t>Ústřední vytápění - otopná tělesa</t>
  </si>
  <si>
    <t>735531003</t>
  </si>
  <si>
    <t>Montáž podlahového vytápění elektrického položení topné rohože 160 W/m2</t>
  </si>
  <si>
    <t>CS ÚRS 2019 01</t>
  </si>
  <si>
    <t>1+8+7+0,9</t>
  </si>
  <si>
    <t>735531R01</t>
  </si>
  <si>
    <t>elektrická podlahová rohož příkonu 160W/m2  šířky 500 mm včetně topného kabelu</t>
  </si>
  <si>
    <t>735531045</t>
  </si>
  <si>
    <t>Montáž podlahového vytápění elektrického instalace a napojení termostatu na zeď</t>
  </si>
  <si>
    <t>735531R02</t>
  </si>
  <si>
    <t>termostat s podlahovou sondou včetně instalační trubky pro její zavedení do podlahy</t>
  </si>
  <si>
    <t>735999R01</t>
  </si>
  <si>
    <t>Vyregulování systému, revize a zkoušky</t>
  </si>
  <si>
    <t>751</t>
  </si>
  <si>
    <t>Vzduchotechnika</t>
  </si>
  <si>
    <t>751133012</t>
  </si>
  <si>
    <t>Mtž vent diag ntl potrubního D do 200 mm</t>
  </si>
  <si>
    <t>751133R01</t>
  </si>
  <si>
    <t>diagonální ventilátor do kruhového potrubí pr. 200 mm + doběhový spínač, vzduchový výkon 580 m3/hod (160 Pa), P = 100 W, akust. tlak 37 dB + zpětná klapka pr. 200 mm</t>
  </si>
  <si>
    <t>751322011</t>
  </si>
  <si>
    <t>Mtž talířového ventilu D do 100 mm</t>
  </si>
  <si>
    <t>751322R02</t>
  </si>
  <si>
    <t>talířový ventil - odvodní - pr. 100 mm</t>
  </si>
  <si>
    <t>751322012</t>
  </si>
  <si>
    <t>Mtž talířového ventilu D do 200 mm</t>
  </si>
  <si>
    <t>751322R03</t>
  </si>
  <si>
    <t>talířový ventil - odvodní - pr. 125 mm</t>
  </si>
  <si>
    <t>751322R04</t>
  </si>
  <si>
    <t>talířový ventil - odvodní - pr. 150 mm</t>
  </si>
  <si>
    <t>751398041</t>
  </si>
  <si>
    <t>Mtž žaluziové klapky na potrubí D do 300 mm</t>
  </si>
  <si>
    <t>751398R05</t>
  </si>
  <si>
    <t>žaluziová klapka samotížná pr. 200 mm</t>
  </si>
  <si>
    <t>751510042</t>
  </si>
  <si>
    <t>Vzduchotechnické potrubí pozink kruhové spirálně vinuté D do 200 mm</t>
  </si>
  <si>
    <t>751572002</t>
  </si>
  <si>
    <t>Uchycení potrubí kruhového na konstrukci z nosníků kotvenou do zdiva D do 200 mm</t>
  </si>
  <si>
    <t>75199998R</t>
  </si>
  <si>
    <t>Vyregulování systému</t>
  </si>
  <si>
    <t>998751101</t>
  </si>
  <si>
    <t>Přesun hmot tonážní pro vzduchotechniku v objektech v do 12 m</t>
  </si>
  <si>
    <t>09 -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</si>
  <si>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</si>
  <si>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</si>
  <si>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</si>
  <si>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</si>
  <si>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</si>
  <si>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</si>
  <si>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</si>
  <si>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013244000</t>
  </si>
  <si>
    <t>Dokumentace pro provádění stavby</t>
  </si>
  <si>
    <t>1024</t>
  </si>
  <si>
    <t>1327908459</t>
  </si>
  <si>
    <t>013254000</t>
  </si>
  <si>
    <t>Dokumentace skutečného provedení stavby</t>
  </si>
  <si>
    <t>-762279705</t>
  </si>
  <si>
    <t>VRN3</t>
  </si>
  <si>
    <t>Zařízení staveniště</t>
  </si>
  <si>
    <t>032903000</t>
  </si>
  <si>
    <t>Náklady na provoz a údržbu vybavení staveniště</t>
  </si>
  <si>
    <t>-957342655</t>
  </si>
  <si>
    <t>VRN7</t>
  </si>
  <si>
    <t>Provozní vlivy</t>
  </si>
  <si>
    <t>071103000</t>
  </si>
  <si>
    <t>Provoz investora</t>
  </si>
  <si>
    <t>-505957612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</si>
</sst>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20200411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Novostavba objektu toalet 426/1 Podmokly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Děčín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11. 4. 2020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Děčín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AK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ROUND(AG95+SUM(AG96:AG100)+AG104+AG105,2)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ROUND(AS95+SUM(AS96:AS100)+AS104+AS105,2)</f>
        <v>0</v>
      </c>
      <c r="AT94" s="113">
        <f>ROUND(SUM(AV94:AW94),2)</f>
        <v>0</v>
      </c>
      <c r="AU94" s="114">
        <f>ROUND(AU95+SUM(AU96:AU100)+AU104+AU105,5)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ROUND(AZ95+SUM(AZ96:AZ100)+AZ104+AZ105,2)</f>
        <v>0</v>
      </c>
      <c r="BA94" s="113">
        <f>ROUND(BA95+SUM(BA96:BA100)+BA104+BA105,2)</f>
        <v>0</v>
      </c>
      <c r="BB94" s="113">
        <f>ROUND(BB95+SUM(BB96:BB100)+BB104+BB105,2)</f>
        <v>0</v>
      </c>
      <c r="BC94" s="113">
        <f>ROUND(BC95+SUM(BC96:BC100)+BC104+BC105,2)</f>
        <v>0</v>
      </c>
      <c r="BD94" s="115">
        <f>ROUND(BD95+SUM(BD96:BD100)+BD104+BD105,2)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Stavební část'!P136</f>
        <v>0</v>
      </c>
      <c r="AV95" s="127">
        <f>'01 - Stavební část'!J33</f>
        <v>0</v>
      </c>
      <c r="AW95" s="127">
        <f>'01 - Stavební část'!J34</f>
        <v>0</v>
      </c>
      <c r="AX95" s="127">
        <f>'01 - Stavební část'!J35</f>
        <v>0</v>
      </c>
      <c r="AY95" s="127">
        <f>'01 - Stavební část'!J36</f>
        <v>0</v>
      </c>
      <c r="AZ95" s="127">
        <f>'01 - Stavební část'!F33</f>
        <v>0</v>
      </c>
      <c r="BA95" s="127">
        <f>'01 - Stavební část'!F34</f>
        <v>0</v>
      </c>
      <c r="BB95" s="127">
        <f>'01 - Stavební část'!F35</f>
        <v>0</v>
      </c>
      <c r="BC95" s="127">
        <f>'01 - Stavební část'!F36</f>
        <v>0</v>
      </c>
      <c r="BD95" s="129">
        <f>'01 - Stavební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ZTI'!J30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ZTI'!P121</f>
        <v>0</v>
      </c>
      <c r="AV96" s="127">
        <f>'02 - ZTI'!J33</f>
        <v>0</v>
      </c>
      <c r="AW96" s="127">
        <f>'02 - ZTI'!J34</f>
        <v>0</v>
      </c>
      <c r="AX96" s="127">
        <f>'02 - ZTI'!J35</f>
        <v>0</v>
      </c>
      <c r="AY96" s="127">
        <f>'02 - ZTI'!J36</f>
        <v>0</v>
      </c>
      <c r="AZ96" s="127">
        <f>'02 - ZTI'!F33</f>
        <v>0</v>
      </c>
      <c r="BA96" s="127">
        <f>'02 - ZTI'!F34</f>
        <v>0</v>
      </c>
      <c r="BB96" s="127">
        <f>'02 - ZTI'!F35</f>
        <v>0</v>
      </c>
      <c r="BC96" s="127">
        <f>'02 - ZTI'!F36</f>
        <v>0</v>
      </c>
      <c r="BD96" s="129">
        <f>'02 - ZTI'!F37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VODOVODNÍ PŘÍPOJKA'!J30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'03 - VODOVODNÍ PŘÍPOJKA'!P123</f>
        <v>0</v>
      </c>
      <c r="AV97" s="127">
        <f>'03 - VODOVODNÍ PŘÍPOJKA'!J33</f>
        <v>0</v>
      </c>
      <c r="AW97" s="127">
        <f>'03 - VODOVODNÍ PŘÍPOJKA'!J34</f>
        <v>0</v>
      </c>
      <c r="AX97" s="127">
        <f>'03 - VODOVODNÍ PŘÍPOJKA'!J35</f>
        <v>0</v>
      </c>
      <c r="AY97" s="127">
        <f>'03 - VODOVODNÍ PŘÍPOJKA'!J36</f>
        <v>0</v>
      </c>
      <c r="AZ97" s="127">
        <f>'03 - VODOVODNÍ PŘÍPOJKA'!F33</f>
        <v>0</v>
      </c>
      <c r="BA97" s="127">
        <f>'03 - VODOVODNÍ PŘÍPOJKA'!F34</f>
        <v>0</v>
      </c>
      <c r="BB97" s="127">
        <f>'03 - VODOVODNÍ PŘÍPOJKA'!F35</f>
        <v>0</v>
      </c>
      <c r="BC97" s="127">
        <f>'03 - VODOVODNÍ PŘÍPOJKA'!F36</f>
        <v>0</v>
      </c>
      <c r="BD97" s="129">
        <f>'03 - VODOVODNÍ PŘÍPOJKA'!F37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SPLAŠKOVÁ KANALIZACE'!J30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26">
        <v>0</v>
      </c>
      <c r="AT98" s="127">
        <f>ROUND(SUM(AV98:AW98),2)</f>
        <v>0</v>
      </c>
      <c r="AU98" s="128">
        <f>'04 - SPLAŠKOVÁ KANALIZACE'!P123</f>
        <v>0</v>
      </c>
      <c r="AV98" s="127">
        <f>'04 - SPLAŠKOVÁ KANALIZACE'!J33</f>
        <v>0</v>
      </c>
      <c r="AW98" s="127">
        <f>'04 - SPLAŠKOVÁ KANALIZACE'!J34</f>
        <v>0</v>
      </c>
      <c r="AX98" s="127">
        <f>'04 - SPLAŠKOVÁ KANALIZACE'!J35</f>
        <v>0</v>
      </c>
      <c r="AY98" s="127">
        <f>'04 - SPLAŠKOVÁ KANALIZACE'!J36</f>
        <v>0</v>
      </c>
      <c r="AZ98" s="127">
        <f>'04 - SPLAŠKOVÁ KANALIZACE'!F33</f>
        <v>0</v>
      </c>
      <c r="BA98" s="127">
        <f>'04 - SPLAŠKOVÁ KANALIZACE'!F34</f>
        <v>0</v>
      </c>
      <c r="BB98" s="127">
        <f>'04 - SPLAŠKOVÁ KANALIZACE'!F35</f>
        <v>0</v>
      </c>
      <c r="BC98" s="127">
        <f>'04 - SPLAŠKOVÁ KANALIZACE'!F36</f>
        <v>0</v>
      </c>
      <c r="BD98" s="129">
        <f>'04 - SPLAŠKOVÁ KANALIZACE'!F37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80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'05 - VENKOVNÍ DEŠŤOVÁ KAN...'!J30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83</v>
      </c>
      <c r="AR99" s="125"/>
      <c r="AS99" s="126">
        <v>0</v>
      </c>
      <c r="AT99" s="127">
        <f>ROUND(SUM(AV99:AW99),2)</f>
        <v>0</v>
      </c>
      <c r="AU99" s="128">
        <f>'05 - VENKOVNÍ DEŠŤOVÁ KAN...'!P122</f>
        <v>0</v>
      </c>
      <c r="AV99" s="127">
        <f>'05 - VENKOVNÍ DEŠŤOVÁ KAN...'!J33</f>
        <v>0</v>
      </c>
      <c r="AW99" s="127">
        <f>'05 - VENKOVNÍ DEŠŤOVÁ KAN...'!J34</f>
        <v>0</v>
      </c>
      <c r="AX99" s="127">
        <f>'05 - VENKOVNÍ DEŠŤOVÁ KAN...'!J35</f>
        <v>0</v>
      </c>
      <c r="AY99" s="127">
        <f>'05 - VENKOVNÍ DEŠŤOVÁ KAN...'!J36</f>
        <v>0</v>
      </c>
      <c r="AZ99" s="127">
        <f>'05 - VENKOVNÍ DEŠŤOVÁ KAN...'!F33</f>
        <v>0</v>
      </c>
      <c r="BA99" s="127">
        <f>'05 - VENKOVNÍ DEŠŤOVÁ KAN...'!F34</f>
        <v>0</v>
      </c>
      <c r="BB99" s="127">
        <f>'05 - VENKOVNÍ DEŠŤOVÁ KAN...'!F35</f>
        <v>0</v>
      </c>
      <c r="BC99" s="127">
        <f>'05 - VENKOVNÍ DEŠŤOVÁ KAN...'!F36</f>
        <v>0</v>
      </c>
      <c r="BD99" s="129">
        <f>'05 - VENKOVNÍ DEŠŤOVÁ KAN...'!F37</f>
        <v>0</v>
      </c>
      <c r="BE99" s="7"/>
      <c r="BT99" s="130" t="s">
        <v>84</v>
      </c>
      <c r="BV99" s="130" t="s">
        <v>78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7"/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31">
        <f>ROUND(SUM(AG101:AG103),2)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83</v>
      </c>
      <c r="AR100" s="125"/>
      <c r="AS100" s="126">
        <f>ROUND(SUM(AS101:AS103),2)</f>
        <v>0</v>
      </c>
      <c r="AT100" s="127">
        <f>ROUND(SUM(AV100:AW100),2)</f>
        <v>0</v>
      </c>
      <c r="AU100" s="128">
        <f>ROUND(SUM(AU101:AU103),5)</f>
        <v>0</v>
      </c>
      <c r="AV100" s="127">
        <f>ROUND(AZ100*L29,2)</f>
        <v>0</v>
      </c>
      <c r="AW100" s="127">
        <f>ROUND(BA100*L30,2)</f>
        <v>0</v>
      </c>
      <c r="AX100" s="127">
        <f>ROUND(BB100*L29,2)</f>
        <v>0</v>
      </c>
      <c r="AY100" s="127">
        <f>ROUND(BC100*L30,2)</f>
        <v>0</v>
      </c>
      <c r="AZ100" s="127">
        <f>ROUND(SUM(AZ101:AZ103),2)</f>
        <v>0</v>
      </c>
      <c r="BA100" s="127">
        <f>ROUND(SUM(BA101:BA103),2)</f>
        <v>0</v>
      </c>
      <c r="BB100" s="127">
        <f>ROUND(SUM(BB101:BB103),2)</f>
        <v>0</v>
      </c>
      <c r="BC100" s="127">
        <f>ROUND(SUM(BC101:BC103),2)</f>
        <v>0</v>
      </c>
      <c r="BD100" s="129">
        <f>ROUND(SUM(BD101:BD103),2)</f>
        <v>0</v>
      </c>
      <c r="BE100" s="7"/>
      <c r="BS100" s="130" t="s">
        <v>75</v>
      </c>
      <c r="BT100" s="130" t="s">
        <v>84</v>
      </c>
      <c r="BU100" s="130" t="s">
        <v>77</v>
      </c>
      <c r="BV100" s="130" t="s">
        <v>78</v>
      </c>
      <c r="BW100" s="130" t="s">
        <v>101</v>
      </c>
      <c r="BX100" s="130" t="s">
        <v>5</v>
      </c>
      <c r="CL100" s="130" t="s">
        <v>1</v>
      </c>
      <c r="CM100" s="130" t="s">
        <v>76</v>
      </c>
    </row>
    <row r="101" spans="1:90" s="4" customFormat="1" ht="16.5" customHeight="1">
      <c r="A101" s="118" t="s">
        <v>80</v>
      </c>
      <c r="B101" s="69"/>
      <c r="C101" s="132"/>
      <c r="D101" s="132"/>
      <c r="E101" s="133" t="s">
        <v>102</v>
      </c>
      <c r="F101" s="133"/>
      <c r="G101" s="133"/>
      <c r="H101" s="133"/>
      <c r="I101" s="133"/>
      <c r="J101" s="132"/>
      <c r="K101" s="133" t="s">
        <v>103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'06a - elektroinstalace'!J32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104</v>
      </c>
      <c r="AR101" s="71"/>
      <c r="AS101" s="136">
        <v>0</v>
      </c>
      <c r="AT101" s="137">
        <f>ROUND(SUM(AV101:AW101),2)</f>
        <v>0</v>
      </c>
      <c r="AU101" s="138">
        <f>'06a - elektroinstalace'!P124</f>
        <v>0</v>
      </c>
      <c r="AV101" s="137">
        <f>'06a - elektroinstalace'!J35</f>
        <v>0</v>
      </c>
      <c r="AW101" s="137">
        <f>'06a - elektroinstalace'!J36</f>
        <v>0</v>
      </c>
      <c r="AX101" s="137">
        <f>'06a - elektroinstalace'!J37</f>
        <v>0</v>
      </c>
      <c r="AY101" s="137">
        <f>'06a - elektroinstalace'!J38</f>
        <v>0</v>
      </c>
      <c r="AZ101" s="137">
        <f>'06a - elektroinstalace'!F35</f>
        <v>0</v>
      </c>
      <c r="BA101" s="137">
        <f>'06a - elektroinstalace'!F36</f>
        <v>0</v>
      </c>
      <c r="BB101" s="137">
        <f>'06a - elektroinstalace'!F37</f>
        <v>0</v>
      </c>
      <c r="BC101" s="137">
        <f>'06a - elektroinstalace'!F38</f>
        <v>0</v>
      </c>
      <c r="BD101" s="139">
        <f>'06a - elektroinstalace'!F39</f>
        <v>0</v>
      </c>
      <c r="BE101" s="4"/>
      <c r="BT101" s="140" t="s">
        <v>86</v>
      </c>
      <c r="BV101" s="140" t="s">
        <v>78</v>
      </c>
      <c r="BW101" s="140" t="s">
        <v>105</v>
      </c>
      <c r="BX101" s="140" t="s">
        <v>101</v>
      </c>
      <c r="CL101" s="140" t="s">
        <v>1</v>
      </c>
    </row>
    <row r="102" spans="1:90" s="4" customFormat="1" ht="16.5" customHeight="1">
      <c r="A102" s="118" t="s">
        <v>80</v>
      </c>
      <c r="B102" s="69"/>
      <c r="C102" s="132"/>
      <c r="D102" s="132"/>
      <c r="E102" s="133" t="s">
        <v>106</v>
      </c>
      <c r="F102" s="133"/>
      <c r="G102" s="133"/>
      <c r="H102" s="133"/>
      <c r="I102" s="133"/>
      <c r="J102" s="132"/>
      <c r="K102" s="133" t="s">
        <v>107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'06b - rozvaděč R1'!J32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104</v>
      </c>
      <c r="AR102" s="71"/>
      <c r="AS102" s="136">
        <v>0</v>
      </c>
      <c r="AT102" s="137">
        <f>ROUND(SUM(AV102:AW102),2)</f>
        <v>0</v>
      </c>
      <c r="AU102" s="138">
        <f>'06b - rozvaděč R1'!P122</f>
        <v>0</v>
      </c>
      <c r="AV102" s="137">
        <f>'06b - rozvaděč R1'!J35</f>
        <v>0</v>
      </c>
      <c r="AW102" s="137">
        <f>'06b - rozvaděč R1'!J36</f>
        <v>0</v>
      </c>
      <c r="AX102" s="137">
        <f>'06b - rozvaděč R1'!J37</f>
        <v>0</v>
      </c>
      <c r="AY102" s="137">
        <f>'06b - rozvaděč R1'!J38</f>
        <v>0</v>
      </c>
      <c r="AZ102" s="137">
        <f>'06b - rozvaděč R1'!F35</f>
        <v>0</v>
      </c>
      <c r="BA102" s="137">
        <f>'06b - rozvaděč R1'!F36</f>
        <v>0</v>
      </c>
      <c r="BB102" s="137">
        <f>'06b - rozvaděč R1'!F37</f>
        <v>0</v>
      </c>
      <c r="BC102" s="137">
        <f>'06b - rozvaděč R1'!F38</f>
        <v>0</v>
      </c>
      <c r="BD102" s="139">
        <f>'06b - rozvaděč R1'!F39</f>
        <v>0</v>
      </c>
      <c r="BE102" s="4"/>
      <c r="BT102" s="140" t="s">
        <v>86</v>
      </c>
      <c r="BV102" s="140" t="s">
        <v>78</v>
      </c>
      <c r="BW102" s="140" t="s">
        <v>108</v>
      </c>
      <c r="BX102" s="140" t="s">
        <v>101</v>
      </c>
      <c r="CL102" s="140" t="s">
        <v>1</v>
      </c>
    </row>
    <row r="103" spans="1:90" s="4" customFormat="1" ht="16.5" customHeight="1">
      <c r="A103" s="118" t="s">
        <v>80</v>
      </c>
      <c r="B103" s="69"/>
      <c r="C103" s="132"/>
      <c r="D103" s="132"/>
      <c r="E103" s="133" t="s">
        <v>109</v>
      </c>
      <c r="F103" s="133"/>
      <c r="G103" s="133"/>
      <c r="H103" s="133"/>
      <c r="I103" s="133"/>
      <c r="J103" s="132"/>
      <c r="K103" s="133" t="s">
        <v>110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4">
        <f>'06c - elektrická přípojka nn'!J32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104</v>
      </c>
      <c r="AR103" s="71"/>
      <c r="AS103" s="136">
        <v>0</v>
      </c>
      <c r="AT103" s="137">
        <f>ROUND(SUM(AV103:AW103),2)</f>
        <v>0</v>
      </c>
      <c r="AU103" s="138">
        <f>'06c - elektrická přípojka nn'!P124</f>
        <v>0</v>
      </c>
      <c r="AV103" s="137">
        <f>'06c - elektrická přípojka nn'!J35</f>
        <v>0</v>
      </c>
      <c r="AW103" s="137">
        <f>'06c - elektrická přípojka nn'!J36</f>
        <v>0</v>
      </c>
      <c r="AX103" s="137">
        <f>'06c - elektrická přípojka nn'!J37</f>
        <v>0</v>
      </c>
      <c r="AY103" s="137">
        <f>'06c - elektrická přípojka nn'!J38</f>
        <v>0</v>
      </c>
      <c r="AZ103" s="137">
        <f>'06c - elektrická přípojka nn'!F35</f>
        <v>0</v>
      </c>
      <c r="BA103" s="137">
        <f>'06c - elektrická přípojka nn'!F36</f>
        <v>0</v>
      </c>
      <c r="BB103" s="137">
        <f>'06c - elektrická přípojka nn'!F37</f>
        <v>0</v>
      </c>
      <c r="BC103" s="137">
        <f>'06c - elektrická přípojka nn'!F38</f>
        <v>0</v>
      </c>
      <c r="BD103" s="139">
        <f>'06c - elektrická přípojka nn'!F39</f>
        <v>0</v>
      </c>
      <c r="BE103" s="4"/>
      <c r="BT103" s="140" t="s">
        <v>86</v>
      </c>
      <c r="BV103" s="140" t="s">
        <v>78</v>
      </c>
      <c r="BW103" s="140" t="s">
        <v>111</v>
      </c>
      <c r="BX103" s="140" t="s">
        <v>101</v>
      </c>
      <c r="CL103" s="140" t="s">
        <v>1</v>
      </c>
    </row>
    <row r="104" spans="1:91" s="7" customFormat="1" ht="16.5" customHeight="1">
      <c r="A104" s="118" t="s">
        <v>80</v>
      </c>
      <c r="B104" s="119"/>
      <c r="C104" s="120"/>
      <c r="D104" s="121" t="s">
        <v>112</v>
      </c>
      <c r="E104" s="121"/>
      <c r="F104" s="121"/>
      <c r="G104" s="121"/>
      <c r="H104" s="121"/>
      <c r="I104" s="122"/>
      <c r="J104" s="121" t="s">
        <v>113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'07 - UT a VZT'!J30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83</v>
      </c>
      <c r="AR104" s="125"/>
      <c r="AS104" s="126">
        <v>0</v>
      </c>
      <c r="AT104" s="127">
        <f>ROUND(SUM(AV104:AW104),2)</f>
        <v>0</v>
      </c>
      <c r="AU104" s="128">
        <f>'07 - UT a VZT'!P121</f>
        <v>0</v>
      </c>
      <c r="AV104" s="127">
        <f>'07 - UT a VZT'!J33</f>
        <v>0</v>
      </c>
      <c r="AW104" s="127">
        <f>'07 - UT a VZT'!J34</f>
        <v>0</v>
      </c>
      <c r="AX104" s="127">
        <f>'07 - UT a VZT'!J35</f>
        <v>0</v>
      </c>
      <c r="AY104" s="127">
        <f>'07 - UT a VZT'!J36</f>
        <v>0</v>
      </c>
      <c r="AZ104" s="127">
        <f>'07 - UT a VZT'!F33</f>
        <v>0</v>
      </c>
      <c r="BA104" s="127">
        <f>'07 - UT a VZT'!F34</f>
        <v>0</v>
      </c>
      <c r="BB104" s="127">
        <f>'07 - UT a VZT'!F35</f>
        <v>0</v>
      </c>
      <c r="BC104" s="127">
        <f>'07 - UT a VZT'!F36</f>
        <v>0</v>
      </c>
      <c r="BD104" s="129">
        <f>'07 - UT a VZT'!F37</f>
        <v>0</v>
      </c>
      <c r="BE104" s="7"/>
      <c r="BT104" s="130" t="s">
        <v>84</v>
      </c>
      <c r="BV104" s="130" t="s">
        <v>78</v>
      </c>
      <c r="BW104" s="130" t="s">
        <v>114</v>
      </c>
      <c r="BX104" s="130" t="s">
        <v>5</v>
      </c>
      <c r="CL104" s="130" t="s">
        <v>1</v>
      </c>
      <c r="CM104" s="130" t="s">
        <v>86</v>
      </c>
    </row>
    <row r="105" spans="1:91" s="7" customFormat="1" ht="16.5" customHeight="1">
      <c r="A105" s="118" t="s">
        <v>80</v>
      </c>
      <c r="B105" s="119"/>
      <c r="C105" s="120"/>
      <c r="D105" s="121" t="s">
        <v>115</v>
      </c>
      <c r="E105" s="121"/>
      <c r="F105" s="121"/>
      <c r="G105" s="121"/>
      <c r="H105" s="121"/>
      <c r="I105" s="122"/>
      <c r="J105" s="121" t="s">
        <v>116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'09 - VRN'!J30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83</v>
      </c>
      <c r="AR105" s="125"/>
      <c r="AS105" s="141">
        <v>0</v>
      </c>
      <c r="AT105" s="142">
        <f>ROUND(SUM(AV105:AW105),2)</f>
        <v>0</v>
      </c>
      <c r="AU105" s="143">
        <f>'09 - VRN'!P120</f>
        <v>0</v>
      </c>
      <c r="AV105" s="142">
        <f>'09 - VRN'!J33</f>
        <v>0</v>
      </c>
      <c r="AW105" s="142">
        <f>'09 - VRN'!J34</f>
        <v>0</v>
      </c>
      <c r="AX105" s="142">
        <f>'09 - VRN'!J35</f>
        <v>0</v>
      </c>
      <c r="AY105" s="142">
        <f>'09 - VRN'!J36</f>
        <v>0</v>
      </c>
      <c r="AZ105" s="142">
        <f>'09 - VRN'!F33</f>
        <v>0</v>
      </c>
      <c r="BA105" s="142">
        <f>'09 - VRN'!F34</f>
        <v>0</v>
      </c>
      <c r="BB105" s="142">
        <f>'09 - VRN'!F35</f>
        <v>0</v>
      </c>
      <c r="BC105" s="142">
        <f>'09 - VRN'!F36</f>
        <v>0</v>
      </c>
      <c r="BD105" s="144">
        <f>'09 - VRN'!F37</f>
        <v>0</v>
      </c>
      <c r="BE105" s="7"/>
      <c r="BT105" s="130" t="s">
        <v>84</v>
      </c>
      <c r="BV105" s="130" t="s">
        <v>78</v>
      </c>
      <c r="BW105" s="130" t="s">
        <v>117</v>
      </c>
      <c r="BX105" s="130" t="s">
        <v>5</v>
      </c>
      <c r="CL105" s="130" t="s">
        <v>1</v>
      </c>
      <c r="CM105" s="130" t="s">
        <v>86</v>
      </c>
    </row>
    <row r="106" spans="1:57" s="2" customFormat="1" ht="30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43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</sheetData>
  <sheetProtection password="CC35" sheet="1" objects="1" scenarios="1" formatColumns="0" formatRows="0"/>
  <mergeCells count="82">
    <mergeCell ref="C92:G92"/>
    <mergeCell ref="D96:H96"/>
    <mergeCell ref="D98:H98"/>
    <mergeCell ref="D95:H95"/>
    <mergeCell ref="D100:H100"/>
    <mergeCell ref="D104:H104"/>
    <mergeCell ref="D97:H97"/>
    <mergeCell ref="D99:H99"/>
    <mergeCell ref="E102:I102"/>
    <mergeCell ref="E103:I103"/>
    <mergeCell ref="E101:I101"/>
    <mergeCell ref="I92:AF92"/>
    <mergeCell ref="J99:AF99"/>
    <mergeCell ref="J100:AF100"/>
    <mergeCell ref="J104:AF104"/>
    <mergeCell ref="J95:AF95"/>
    <mergeCell ref="J98:AF98"/>
    <mergeCell ref="J96:AF96"/>
    <mergeCell ref="J97:AF97"/>
    <mergeCell ref="K102:AF102"/>
    <mergeCell ref="K101:AF101"/>
    <mergeCell ref="K103:AF103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6:AM96"/>
    <mergeCell ref="AG103:AM103"/>
    <mergeCell ref="AG95:AM95"/>
    <mergeCell ref="AG98:AM98"/>
    <mergeCell ref="AG102:AM102"/>
    <mergeCell ref="AG99:AM99"/>
    <mergeCell ref="AG92:AM92"/>
    <mergeCell ref="AG104:AM104"/>
    <mergeCell ref="AG100:AM100"/>
    <mergeCell ref="AG101:AM101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AN102:AP102"/>
    <mergeCell ref="AN104:AP104"/>
    <mergeCell ref="AS89:AT91"/>
    <mergeCell ref="AN105:AP105"/>
    <mergeCell ref="AG105:AM105"/>
    <mergeCell ref="AN94:AP94"/>
  </mergeCells>
  <hyperlinks>
    <hyperlink ref="A95" location="'01 - Stavební část'!C2" display="/"/>
    <hyperlink ref="A96" location="'02 - ZTI'!C2" display="/"/>
    <hyperlink ref="A97" location="'03 - VODOVODNÍ PŘÍPOJKA'!C2" display="/"/>
    <hyperlink ref="A98" location="'04 - SPLAŠKOVÁ KANALIZACE'!C2" display="/"/>
    <hyperlink ref="A99" location="'05 - VENKOVNÍ DEŠŤOVÁ KAN...'!C2" display="/"/>
    <hyperlink ref="A101" location="'06a - elektroinstalace'!C2" display="/"/>
    <hyperlink ref="A102" location="'06b - rozvaděč R1'!C2" display="/"/>
    <hyperlink ref="A103" location="'06c - elektrická přípojka nn'!C2" display="/"/>
    <hyperlink ref="A104" location="'07 - UT a VZT'!C2" display="/"/>
    <hyperlink ref="A105" location="'0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1635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831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>Město Děčín</v>
      </c>
      <c r="F15" s="37"/>
      <c r="G15" s="37"/>
      <c r="H15" s="37"/>
      <c r="I15" s="155" t="s">
        <v>27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tr">
        <f>IF('Rekapitulace stavby'!E17="","",'Rekapitulace stavby'!E17)</f>
        <v>AK</v>
      </c>
      <c r="F21" s="37"/>
      <c r="G21" s="37"/>
      <c r="H21" s="37"/>
      <c r="I21" s="155" t="s">
        <v>27</v>
      </c>
      <c r="J21" s="140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>J. Nešněra</v>
      </c>
      <c r="F24" s="37"/>
      <c r="G24" s="37"/>
      <c r="H24" s="37"/>
      <c r="I24" s="155" t="s">
        <v>27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ROUND((SUM(BE121:BE166)),2)</f>
        <v>0</v>
      </c>
      <c r="G33" s="37"/>
      <c r="H33" s="37"/>
      <c r="I33" s="170">
        <v>0.21</v>
      </c>
      <c r="J33" s="169">
        <f>ROUND(((SUM(BE121:BE166))*I33),2)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ROUND((SUM(BF121:BF166)),2)</f>
        <v>0</v>
      </c>
      <c r="G34" s="37"/>
      <c r="H34" s="37"/>
      <c r="I34" s="170">
        <v>0.15</v>
      </c>
      <c r="J34" s="169">
        <f>ROUND(((SUM(BF121:BF166))*I34),2)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ROUND((SUM(BG121:BG166)),2)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ROUND((SUM(BH121:BH166)),2)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ROUND((SUM(BI121:BI166)),2)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07 - UT a VZT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Děčín</v>
      </c>
      <c r="G91" s="39"/>
      <c r="H91" s="39"/>
      <c r="I91" s="155" t="s">
        <v>30</v>
      </c>
      <c r="J91" s="35" t="str">
        <f>E21</f>
        <v>AK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126</v>
      </c>
      <c r="E97" s="204"/>
      <c r="F97" s="204"/>
      <c r="G97" s="204"/>
      <c r="H97" s="204"/>
      <c r="I97" s="205"/>
      <c r="J97" s="206">
        <f>J122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133</v>
      </c>
      <c r="E98" s="210"/>
      <c r="F98" s="210"/>
      <c r="G98" s="210"/>
      <c r="H98" s="210"/>
      <c r="I98" s="211"/>
      <c r="J98" s="212">
        <f>J123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01"/>
      <c r="C99" s="202"/>
      <c r="D99" s="203" t="s">
        <v>134</v>
      </c>
      <c r="E99" s="204"/>
      <c r="F99" s="204"/>
      <c r="G99" s="204"/>
      <c r="H99" s="204"/>
      <c r="I99" s="205"/>
      <c r="J99" s="206">
        <f>J126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1636</v>
      </c>
      <c r="E100" s="210"/>
      <c r="F100" s="210"/>
      <c r="G100" s="210"/>
      <c r="H100" s="210"/>
      <c r="I100" s="211"/>
      <c r="J100" s="212">
        <f>J127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1637</v>
      </c>
      <c r="E101" s="210"/>
      <c r="F101" s="210"/>
      <c r="G101" s="210"/>
      <c r="H101" s="210"/>
      <c r="I101" s="211"/>
      <c r="J101" s="212">
        <f>J140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15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191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194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146</v>
      </c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95" t="str">
        <f>E7</f>
        <v>Novostavba objektu toalet 426/1 Podmokly</v>
      </c>
      <c r="F111" s="31"/>
      <c r="G111" s="31"/>
      <c r="H111" s="31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119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07 - UT a VZT</v>
      </c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155" t="s">
        <v>22</v>
      </c>
      <c r="J115" s="78" t="str">
        <f>IF(J12="","",J12)</f>
        <v>11. 4. 2020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Děčín</v>
      </c>
      <c r="G117" s="39"/>
      <c r="H117" s="39"/>
      <c r="I117" s="155" t="s">
        <v>30</v>
      </c>
      <c r="J117" s="35" t="str">
        <f>E21</f>
        <v>AK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155" t="s">
        <v>33</v>
      </c>
      <c r="J118" s="35" t="str">
        <f>E24</f>
        <v>J. Nešněra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214"/>
      <c r="B120" s="215"/>
      <c r="C120" s="216" t="s">
        <v>147</v>
      </c>
      <c r="D120" s="217" t="s">
        <v>61</v>
      </c>
      <c r="E120" s="217" t="s">
        <v>57</v>
      </c>
      <c r="F120" s="217" t="s">
        <v>58</v>
      </c>
      <c r="G120" s="217" t="s">
        <v>148</v>
      </c>
      <c r="H120" s="217" t="s">
        <v>149</v>
      </c>
      <c r="I120" s="218" t="s">
        <v>150</v>
      </c>
      <c r="J120" s="217" t="s">
        <v>123</v>
      </c>
      <c r="K120" s="219" t="s">
        <v>151</v>
      </c>
      <c r="L120" s="220"/>
      <c r="M120" s="99" t="s">
        <v>1</v>
      </c>
      <c r="N120" s="100" t="s">
        <v>40</v>
      </c>
      <c r="O120" s="100" t="s">
        <v>152</v>
      </c>
      <c r="P120" s="100" t="s">
        <v>153</v>
      </c>
      <c r="Q120" s="100" t="s">
        <v>154</v>
      </c>
      <c r="R120" s="100" t="s">
        <v>155</v>
      </c>
      <c r="S120" s="100" t="s">
        <v>156</v>
      </c>
      <c r="T120" s="101" t="s">
        <v>157</v>
      </c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</row>
    <row r="121" spans="1:63" s="2" customFormat="1" ht="22.8" customHeight="1">
      <c r="A121" s="37"/>
      <c r="B121" s="38"/>
      <c r="C121" s="106" t="s">
        <v>158</v>
      </c>
      <c r="D121" s="39"/>
      <c r="E121" s="39"/>
      <c r="F121" s="39"/>
      <c r="G121" s="39"/>
      <c r="H121" s="39"/>
      <c r="I121" s="153"/>
      <c r="J121" s="221">
        <f>BK121</f>
        <v>0</v>
      </c>
      <c r="K121" s="39"/>
      <c r="L121" s="43"/>
      <c r="M121" s="102"/>
      <c r="N121" s="222"/>
      <c r="O121" s="103"/>
      <c r="P121" s="223">
        <f>P122+P126</f>
        <v>0</v>
      </c>
      <c r="Q121" s="103"/>
      <c r="R121" s="223">
        <f>R122+R126</f>
        <v>0</v>
      </c>
      <c r="S121" s="103"/>
      <c r="T121" s="224">
        <f>T122+T126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125</v>
      </c>
      <c r="BK121" s="225">
        <f>BK122+BK126</f>
        <v>0</v>
      </c>
    </row>
    <row r="122" spans="1:63" s="12" customFormat="1" ht="25.9" customHeight="1">
      <c r="A122" s="12"/>
      <c r="B122" s="226"/>
      <c r="C122" s="227"/>
      <c r="D122" s="228" t="s">
        <v>75</v>
      </c>
      <c r="E122" s="229" t="s">
        <v>159</v>
      </c>
      <c r="F122" s="229" t="s">
        <v>160</v>
      </c>
      <c r="G122" s="227"/>
      <c r="H122" s="227"/>
      <c r="I122" s="230"/>
      <c r="J122" s="231">
        <f>BK122</f>
        <v>0</v>
      </c>
      <c r="K122" s="227"/>
      <c r="L122" s="232"/>
      <c r="M122" s="233"/>
      <c r="N122" s="234"/>
      <c r="O122" s="234"/>
      <c r="P122" s="235">
        <f>P123</f>
        <v>0</v>
      </c>
      <c r="Q122" s="234"/>
      <c r="R122" s="235">
        <f>R123</f>
        <v>0</v>
      </c>
      <c r="S122" s="234"/>
      <c r="T122" s="236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7" t="s">
        <v>84</v>
      </c>
      <c r="AT122" s="238" t="s">
        <v>75</v>
      </c>
      <c r="AU122" s="238" t="s">
        <v>76</v>
      </c>
      <c r="AY122" s="237" t="s">
        <v>161</v>
      </c>
      <c r="BK122" s="239">
        <f>BK123</f>
        <v>0</v>
      </c>
    </row>
    <row r="123" spans="1:63" s="12" customFormat="1" ht="22.8" customHeight="1">
      <c r="A123" s="12"/>
      <c r="B123" s="226"/>
      <c r="C123" s="227"/>
      <c r="D123" s="228" t="s">
        <v>75</v>
      </c>
      <c r="E123" s="240" t="s">
        <v>220</v>
      </c>
      <c r="F123" s="240" t="s">
        <v>496</v>
      </c>
      <c r="G123" s="227"/>
      <c r="H123" s="227"/>
      <c r="I123" s="230"/>
      <c r="J123" s="241">
        <f>BK123</f>
        <v>0</v>
      </c>
      <c r="K123" s="227"/>
      <c r="L123" s="232"/>
      <c r="M123" s="233"/>
      <c r="N123" s="234"/>
      <c r="O123" s="234"/>
      <c r="P123" s="235">
        <f>SUM(P124:P125)</f>
        <v>0</v>
      </c>
      <c r="Q123" s="234"/>
      <c r="R123" s="235">
        <f>SUM(R124:R125)</f>
        <v>0</v>
      </c>
      <c r="S123" s="234"/>
      <c r="T123" s="236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7" t="s">
        <v>84</v>
      </c>
      <c r="AT123" s="238" t="s">
        <v>75</v>
      </c>
      <c r="AU123" s="238" t="s">
        <v>84</v>
      </c>
      <c r="AY123" s="237" t="s">
        <v>161</v>
      </c>
      <c r="BK123" s="239">
        <f>SUM(BK124:BK125)</f>
        <v>0</v>
      </c>
    </row>
    <row r="124" spans="1:65" s="2" customFormat="1" ht="33" customHeight="1">
      <c r="A124" s="37"/>
      <c r="B124" s="38"/>
      <c r="C124" s="242" t="s">
        <v>84</v>
      </c>
      <c r="D124" s="242" t="s">
        <v>163</v>
      </c>
      <c r="E124" s="243" t="s">
        <v>1638</v>
      </c>
      <c r="F124" s="244" t="s">
        <v>1639</v>
      </c>
      <c r="G124" s="245" t="s">
        <v>1640</v>
      </c>
      <c r="H124" s="246">
        <v>1</v>
      </c>
      <c r="I124" s="247"/>
      <c r="J124" s="248">
        <f>ROUND(I124*H124,2)</f>
        <v>0</v>
      </c>
      <c r="K124" s="244" t="s">
        <v>1</v>
      </c>
      <c r="L124" s="43"/>
      <c r="M124" s="249" t="s">
        <v>1</v>
      </c>
      <c r="N124" s="250" t="s">
        <v>41</v>
      </c>
      <c r="O124" s="90"/>
      <c r="P124" s="251">
        <f>O124*H124</f>
        <v>0</v>
      </c>
      <c r="Q124" s="251">
        <v>0</v>
      </c>
      <c r="R124" s="251">
        <f>Q124*H124</f>
        <v>0</v>
      </c>
      <c r="S124" s="251">
        <v>0</v>
      </c>
      <c r="T124" s="25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53" t="s">
        <v>168</v>
      </c>
      <c r="AT124" s="253" t="s">
        <v>163</v>
      </c>
      <c r="AU124" s="253" t="s">
        <v>86</v>
      </c>
      <c r="AY124" s="16" t="s">
        <v>161</v>
      </c>
      <c r="BE124" s="254">
        <f>IF(N124="základní",J124,0)</f>
        <v>0</v>
      </c>
      <c r="BF124" s="254">
        <f>IF(N124="snížená",J124,0)</f>
        <v>0</v>
      </c>
      <c r="BG124" s="254">
        <f>IF(N124="zákl. přenesená",J124,0)</f>
        <v>0</v>
      </c>
      <c r="BH124" s="254">
        <f>IF(N124="sníž. přenesená",J124,0)</f>
        <v>0</v>
      </c>
      <c r="BI124" s="254">
        <f>IF(N124="nulová",J124,0)</f>
        <v>0</v>
      </c>
      <c r="BJ124" s="16" t="s">
        <v>84</v>
      </c>
      <c r="BK124" s="254">
        <f>ROUND(I124*H124,2)</f>
        <v>0</v>
      </c>
      <c r="BL124" s="16" t="s">
        <v>168</v>
      </c>
      <c r="BM124" s="253" t="s">
        <v>86</v>
      </c>
    </row>
    <row r="125" spans="1:47" s="2" customFormat="1" ht="12">
      <c r="A125" s="37"/>
      <c r="B125" s="38"/>
      <c r="C125" s="39"/>
      <c r="D125" s="255" t="s">
        <v>170</v>
      </c>
      <c r="E125" s="39"/>
      <c r="F125" s="256" t="s">
        <v>1639</v>
      </c>
      <c r="G125" s="39"/>
      <c r="H125" s="39"/>
      <c r="I125" s="153"/>
      <c r="J125" s="39"/>
      <c r="K125" s="39"/>
      <c r="L125" s="43"/>
      <c r="M125" s="257"/>
      <c r="N125" s="258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170</v>
      </c>
      <c r="AU125" s="16" t="s">
        <v>86</v>
      </c>
    </row>
    <row r="126" spans="1:63" s="12" customFormat="1" ht="25.9" customHeight="1">
      <c r="A126" s="12"/>
      <c r="B126" s="226"/>
      <c r="C126" s="227"/>
      <c r="D126" s="228" t="s">
        <v>75</v>
      </c>
      <c r="E126" s="229" t="s">
        <v>506</v>
      </c>
      <c r="F126" s="229" t="s">
        <v>507</v>
      </c>
      <c r="G126" s="227"/>
      <c r="H126" s="227"/>
      <c r="I126" s="230"/>
      <c r="J126" s="231">
        <f>BK126</f>
        <v>0</v>
      </c>
      <c r="K126" s="227"/>
      <c r="L126" s="232"/>
      <c r="M126" s="233"/>
      <c r="N126" s="234"/>
      <c r="O126" s="234"/>
      <c r="P126" s="235">
        <f>P127+P140</f>
        <v>0</v>
      </c>
      <c r="Q126" s="234"/>
      <c r="R126" s="235">
        <f>R127+R140</f>
        <v>0</v>
      </c>
      <c r="S126" s="234"/>
      <c r="T126" s="236">
        <f>T127+T140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7" t="s">
        <v>86</v>
      </c>
      <c r="AT126" s="238" t="s">
        <v>75</v>
      </c>
      <c r="AU126" s="238" t="s">
        <v>76</v>
      </c>
      <c r="AY126" s="237" t="s">
        <v>161</v>
      </c>
      <c r="BK126" s="239">
        <f>BK127+BK140</f>
        <v>0</v>
      </c>
    </row>
    <row r="127" spans="1:63" s="12" customFormat="1" ht="22.8" customHeight="1">
      <c r="A127" s="12"/>
      <c r="B127" s="226"/>
      <c r="C127" s="227"/>
      <c r="D127" s="228" t="s">
        <v>75</v>
      </c>
      <c r="E127" s="240" t="s">
        <v>1641</v>
      </c>
      <c r="F127" s="240" t="s">
        <v>1642</v>
      </c>
      <c r="G127" s="227"/>
      <c r="H127" s="227"/>
      <c r="I127" s="230"/>
      <c r="J127" s="241">
        <f>BK127</f>
        <v>0</v>
      </c>
      <c r="K127" s="227"/>
      <c r="L127" s="232"/>
      <c r="M127" s="233"/>
      <c r="N127" s="234"/>
      <c r="O127" s="234"/>
      <c r="P127" s="235">
        <f>SUM(P128:P139)</f>
        <v>0</v>
      </c>
      <c r="Q127" s="234"/>
      <c r="R127" s="235">
        <f>SUM(R128:R139)</f>
        <v>0</v>
      </c>
      <c r="S127" s="234"/>
      <c r="T127" s="236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7" t="s">
        <v>86</v>
      </c>
      <c r="AT127" s="238" t="s">
        <v>75</v>
      </c>
      <c r="AU127" s="238" t="s">
        <v>84</v>
      </c>
      <c r="AY127" s="237" t="s">
        <v>161</v>
      </c>
      <c r="BK127" s="239">
        <f>SUM(BK128:BK139)</f>
        <v>0</v>
      </c>
    </row>
    <row r="128" spans="1:65" s="2" customFormat="1" ht="21.75" customHeight="1">
      <c r="A128" s="37"/>
      <c r="B128" s="38"/>
      <c r="C128" s="242" t="s">
        <v>86</v>
      </c>
      <c r="D128" s="242" t="s">
        <v>163</v>
      </c>
      <c r="E128" s="243" t="s">
        <v>1643</v>
      </c>
      <c r="F128" s="244" t="s">
        <v>1644</v>
      </c>
      <c r="G128" s="245" t="s">
        <v>210</v>
      </c>
      <c r="H128" s="246">
        <v>16.9</v>
      </c>
      <c r="I128" s="247"/>
      <c r="J128" s="248">
        <f>ROUND(I128*H128,2)</f>
        <v>0</v>
      </c>
      <c r="K128" s="244" t="s">
        <v>1645</v>
      </c>
      <c r="L128" s="43"/>
      <c r="M128" s="249" t="s">
        <v>1</v>
      </c>
      <c r="N128" s="250" t="s">
        <v>41</v>
      </c>
      <c r="O128" s="90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3" t="s">
        <v>273</v>
      </c>
      <c r="AT128" s="253" t="s">
        <v>163</v>
      </c>
      <c r="AU128" s="253" t="s">
        <v>86</v>
      </c>
      <c r="AY128" s="16" t="s">
        <v>161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6" t="s">
        <v>84</v>
      </c>
      <c r="BK128" s="254">
        <f>ROUND(I128*H128,2)</f>
        <v>0</v>
      </c>
      <c r="BL128" s="16" t="s">
        <v>273</v>
      </c>
      <c r="BM128" s="253" t="s">
        <v>168</v>
      </c>
    </row>
    <row r="129" spans="1:47" s="2" customFormat="1" ht="12">
      <c r="A129" s="37"/>
      <c r="B129" s="38"/>
      <c r="C129" s="39"/>
      <c r="D129" s="255" t="s">
        <v>170</v>
      </c>
      <c r="E129" s="39"/>
      <c r="F129" s="256" t="s">
        <v>1644</v>
      </c>
      <c r="G129" s="39"/>
      <c r="H129" s="39"/>
      <c r="I129" s="153"/>
      <c r="J129" s="39"/>
      <c r="K129" s="39"/>
      <c r="L129" s="43"/>
      <c r="M129" s="257"/>
      <c r="N129" s="25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86</v>
      </c>
    </row>
    <row r="130" spans="1:51" s="13" customFormat="1" ht="12">
      <c r="A130" s="13"/>
      <c r="B130" s="259"/>
      <c r="C130" s="260"/>
      <c r="D130" s="255" t="s">
        <v>172</v>
      </c>
      <c r="E130" s="261" t="s">
        <v>1</v>
      </c>
      <c r="F130" s="262" t="s">
        <v>1646</v>
      </c>
      <c r="G130" s="260"/>
      <c r="H130" s="263">
        <v>16.9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172</v>
      </c>
      <c r="AU130" s="269" t="s">
        <v>86</v>
      </c>
      <c r="AV130" s="13" t="s">
        <v>86</v>
      </c>
      <c r="AW130" s="13" t="s">
        <v>32</v>
      </c>
      <c r="AX130" s="13" t="s">
        <v>76</v>
      </c>
      <c r="AY130" s="269" t="s">
        <v>161</v>
      </c>
    </row>
    <row r="131" spans="1:51" s="14" customFormat="1" ht="12">
      <c r="A131" s="14"/>
      <c r="B131" s="270"/>
      <c r="C131" s="271"/>
      <c r="D131" s="255" t="s">
        <v>172</v>
      </c>
      <c r="E131" s="272" t="s">
        <v>1</v>
      </c>
      <c r="F131" s="273" t="s">
        <v>183</v>
      </c>
      <c r="G131" s="271"/>
      <c r="H131" s="274">
        <v>16.9</v>
      </c>
      <c r="I131" s="275"/>
      <c r="J131" s="271"/>
      <c r="K131" s="271"/>
      <c r="L131" s="276"/>
      <c r="M131" s="277"/>
      <c r="N131" s="278"/>
      <c r="O131" s="278"/>
      <c r="P131" s="278"/>
      <c r="Q131" s="278"/>
      <c r="R131" s="278"/>
      <c r="S131" s="278"/>
      <c r="T131" s="27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0" t="s">
        <v>172</v>
      </c>
      <c r="AU131" s="280" t="s">
        <v>86</v>
      </c>
      <c r="AV131" s="14" t="s">
        <v>168</v>
      </c>
      <c r="AW131" s="14" t="s">
        <v>32</v>
      </c>
      <c r="AX131" s="14" t="s">
        <v>84</v>
      </c>
      <c r="AY131" s="280" t="s">
        <v>161</v>
      </c>
    </row>
    <row r="132" spans="1:65" s="2" customFormat="1" ht="21.75" customHeight="1">
      <c r="A132" s="37"/>
      <c r="B132" s="38"/>
      <c r="C132" s="281" t="s">
        <v>184</v>
      </c>
      <c r="D132" s="281" t="s">
        <v>214</v>
      </c>
      <c r="E132" s="282" t="s">
        <v>1647</v>
      </c>
      <c r="F132" s="283" t="s">
        <v>1648</v>
      </c>
      <c r="G132" s="284" t="s">
        <v>210</v>
      </c>
      <c r="H132" s="285">
        <v>16.9</v>
      </c>
      <c r="I132" s="286"/>
      <c r="J132" s="287">
        <f>ROUND(I132*H132,2)</f>
        <v>0</v>
      </c>
      <c r="K132" s="283" t="s">
        <v>1</v>
      </c>
      <c r="L132" s="288"/>
      <c r="M132" s="289" t="s">
        <v>1</v>
      </c>
      <c r="N132" s="290" t="s">
        <v>41</v>
      </c>
      <c r="O132" s="90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3" t="s">
        <v>368</v>
      </c>
      <c r="AT132" s="253" t="s">
        <v>214</v>
      </c>
      <c r="AU132" s="253" t="s">
        <v>86</v>
      </c>
      <c r="AY132" s="16" t="s">
        <v>161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6" t="s">
        <v>84</v>
      </c>
      <c r="BK132" s="254">
        <f>ROUND(I132*H132,2)</f>
        <v>0</v>
      </c>
      <c r="BL132" s="16" t="s">
        <v>273</v>
      </c>
      <c r="BM132" s="253" t="s">
        <v>201</v>
      </c>
    </row>
    <row r="133" spans="1:47" s="2" customFormat="1" ht="12">
      <c r="A133" s="37"/>
      <c r="B133" s="38"/>
      <c r="C133" s="39"/>
      <c r="D133" s="255" t="s">
        <v>170</v>
      </c>
      <c r="E133" s="39"/>
      <c r="F133" s="256" t="s">
        <v>1648</v>
      </c>
      <c r="G133" s="39"/>
      <c r="H133" s="39"/>
      <c r="I133" s="153"/>
      <c r="J133" s="39"/>
      <c r="K133" s="39"/>
      <c r="L133" s="43"/>
      <c r="M133" s="257"/>
      <c r="N133" s="25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86</v>
      </c>
    </row>
    <row r="134" spans="1:65" s="2" customFormat="1" ht="21.75" customHeight="1">
      <c r="A134" s="37"/>
      <c r="B134" s="38"/>
      <c r="C134" s="242" t="s">
        <v>168</v>
      </c>
      <c r="D134" s="242" t="s">
        <v>163</v>
      </c>
      <c r="E134" s="243" t="s">
        <v>1649</v>
      </c>
      <c r="F134" s="244" t="s">
        <v>1650</v>
      </c>
      <c r="G134" s="245" t="s">
        <v>289</v>
      </c>
      <c r="H134" s="246">
        <v>4</v>
      </c>
      <c r="I134" s="247"/>
      <c r="J134" s="248">
        <f>ROUND(I134*H134,2)</f>
        <v>0</v>
      </c>
      <c r="K134" s="244" t="s">
        <v>1645</v>
      </c>
      <c r="L134" s="43"/>
      <c r="M134" s="249" t="s">
        <v>1</v>
      </c>
      <c r="N134" s="250" t="s">
        <v>41</v>
      </c>
      <c r="O134" s="90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273</v>
      </c>
      <c r="AT134" s="253" t="s">
        <v>163</v>
      </c>
      <c r="AU134" s="253" t="s">
        <v>86</v>
      </c>
      <c r="AY134" s="16" t="s">
        <v>161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84</v>
      </c>
      <c r="BK134" s="254">
        <f>ROUND(I134*H134,2)</f>
        <v>0</v>
      </c>
      <c r="BL134" s="16" t="s">
        <v>273</v>
      </c>
      <c r="BM134" s="253" t="s">
        <v>213</v>
      </c>
    </row>
    <row r="135" spans="1:47" s="2" customFormat="1" ht="12">
      <c r="A135" s="37"/>
      <c r="B135" s="38"/>
      <c r="C135" s="39"/>
      <c r="D135" s="255" t="s">
        <v>170</v>
      </c>
      <c r="E135" s="39"/>
      <c r="F135" s="256" t="s">
        <v>1650</v>
      </c>
      <c r="G135" s="39"/>
      <c r="H135" s="39"/>
      <c r="I135" s="153"/>
      <c r="J135" s="39"/>
      <c r="K135" s="39"/>
      <c r="L135" s="43"/>
      <c r="M135" s="257"/>
      <c r="N135" s="25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86</v>
      </c>
    </row>
    <row r="136" spans="1:65" s="2" customFormat="1" ht="21.75" customHeight="1">
      <c r="A136" s="37"/>
      <c r="B136" s="38"/>
      <c r="C136" s="281" t="s">
        <v>194</v>
      </c>
      <c r="D136" s="281" t="s">
        <v>214</v>
      </c>
      <c r="E136" s="282" t="s">
        <v>1651</v>
      </c>
      <c r="F136" s="283" t="s">
        <v>1652</v>
      </c>
      <c r="G136" s="284" t="s">
        <v>289</v>
      </c>
      <c r="H136" s="285">
        <v>4</v>
      </c>
      <c r="I136" s="286"/>
      <c r="J136" s="287">
        <f>ROUND(I136*H136,2)</f>
        <v>0</v>
      </c>
      <c r="K136" s="283" t="s">
        <v>1</v>
      </c>
      <c r="L136" s="288"/>
      <c r="M136" s="289" t="s">
        <v>1</v>
      </c>
      <c r="N136" s="290" t="s">
        <v>41</v>
      </c>
      <c r="O136" s="90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368</v>
      </c>
      <c r="AT136" s="253" t="s">
        <v>214</v>
      </c>
      <c r="AU136" s="253" t="s">
        <v>86</v>
      </c>
      <c r="AY136" s="16" t="s">
        <v>161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84</v>
      </c>
      <c r="BK136" s="254">
        <f>ROUND(I136*H136,2)</f>
        <v>0</v>
      </c>
      <c r="BL136" s="16" t="s">
        <v>273</v>
      </c>
      <c r="BM136" s="253" t="s">
        <v>225</v>
      </c>
    </row>
    <row r="137" spans="1:47" s="2" customFormat="1" ht="12">
      <c r="A137" s="37"/>
      <c r="B137" s="38"/>
      <c r="C137" s="39"/>
      <c r="D137" s="255" t="s">
        <v>170</v>
      </c>
      <c r="E137" s="39"/>
      <c r="F137" s="256" t="s">
        <v>1652</v>
      </c>
      <c r="G137" s="39"/>
      <c r="H137" s="39"/>
      <c r="I137" s="153"/>
      <c r="J137" s="39"/>
      <c r="K137" s="39"/>
      <c r="L137" s="43"/>
      <c r="M137" s="257"/>
      <c r="N137" s="25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86</v>
      </c>
    </row>
    <row r="138" spans="1:65" s="2" customFormat="1" ht="16.5" customHeight="1">
      <c r="A138" s="37"/>
      <c r="B138" s="38"/>
      <c r="C138" s="242" t="s">
        <v>201</v>
      </c>
      <c r="D138" s="242" t="s">
        <v>163</v>
      </c>
      <c r="E138" s="243" t="s">
        <v>1653</v>
      </c>
      <c r="F138" s="244" t="s">
        <v>1654</v>
      </c>
      <c r="G138" s="245" t="s">
        <v>1640</v>
      </c>
      <c r="H138" s="246">
        <v>1</v>
      </c>
      <c r="I138" s="247"/>
      <c r="J138" s="248">
        <f>ROUND(I138*H138,2)</f>
        <v>0</v>
      </c>
      <c r="K138" s="244" t="s">
        <v>1</v>
      </c>
      <c r="L138" s="43"/>
      <c r="M138" s="249" t="s">
        <v>1</v>
      </c>
      <c r="N138" s="250" t="s">
        <v>41</v>
      </c>
      <c r="O138" s="90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273</v>
      </c>
      <c r="AT138" s="253" t="s">
        <v>163</v>
      </c>
      <c r="AU138" s="253" t="s">
        <v>86</v>
      </c>
      <c r="AY138" s="16" t="s">
        <v>161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84</v>
      </c>
      <c r="BK138" s="254">
        <f>ROUND(I138*H138,2)</f>
        <v>0</v>
      </c>
      <c r="BL138" s="16" t="s">
        <v>273</v>
      </c>
      <c r="BM138" s="253" t="s">
        <v>237</v>
      </c>
    </row>
    <row r="139" spans="1:47" s="2" customFormat="1" ht="12">
      <c r="A139" s="37"/>
      <c r="B139" s="38"/>
      <c r="C139" s="39"/>
      <c r="D139" s="255" t="s">
        <v>170</v>
      </c>
      <c r="E139" s="39"/>
      <c r="F139" s="256" t="s">
        <v>1654</v>
      </c>
      <c r="G139" s="39"/>
      <c r="H139" s="39"/>
      <c r="I139" s="153"/>
      <c r="J139" s="39"/>
      <c r="K139" s="39"/>
      <c r="L139" s="43"/>
      <c r="M139" s="257"/>
      <c r="N139" s="25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170</v>
      </c>
      <c r="AU139" s="16" t="s">
        <v>86</v>
      </c>
    </row>
    <row r="140" spans="1:63" s="12" customFormat="1" ht="22.8" customHeight="1">
      <c r="A140" s="12"/>
      <c r="B140" s="226"/>
      <c r="C140" s="227"/>
      <c r="D140" s="228" t="s">
        <v>75</v>
      </c>
      <c r="E140" s="240" t="s">
        <v>1655</v>
      </c>
      <c r="F140" s="240" t="s">
        <v>1656</v>
      </c>
      <c r="G140" s="227"/>
      <c r="H140" s="227"/>
      <c r="I140" s="230"/>
      <c r="J140" s="241">
        <f>BK140</f>
        <v>0</v>
      </c>
      <c r="K140" s="227"/>
      <c r="L140" s="232"/>
      <c r="M140" s="233"/>
      <c r="N140" s="234"/>
      <c r="O140" s="234"/>
      <c r="P140" s="235">
        <f>SUM(P141:P166)</f>
        <v>0</v>
      </c>
      <c r="Q140" s="234"/>
      <c r="R140" s="235">
        <f>SUM(R141:R166)</f>
        <v>0</v>
      </c>
      <c r="S140" s="234"/>
      <c r="T140" s="236">
        <f>SUM(T141:T166)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7" t="s">
        <v>86</v>
      </c>
      <c r="AT140" s="238" t="s">
        <v>75</v>
      </c>
      <c r="AU140" s="238" t="s">
        <v>84</v>
      </c>
      <c r="AY140" s="237" t="s">
        <v>161</v>
      </c>
      <c r="BK140" s="239">
        <f>SUM(BK141:BK166)</f>
        <v>0</v>
      </c>
    </row>
    <row r="141" spans="1:65" s="2" customFormat="1" ht="16.5" customHeight="1">
      <c r="A141" s="37"/>
      <c r="B141" s="38"/>
      <c r="C141" s="242" t="s">
        <v>207</v>
      </c>
      <c r="D141" s="242" t="s">
        <v>163</v>
      </c>
      <c r="E141" s="243" t="s">
        <v>1657</v>
      </c>
      <c r="F141" s="244" t="s">
        <v>1658</v>
      </c>
      <c r="G141" s="245" t="s">
        <v>289</v>
      </c>
      <c r="H141" s="246">
        <v>1</v>
      </c>
      <c r="I141" s="247"/>
      <c r="J141" s="248">
        <f>ROUND(I141*H141,2)</f>
        <v>0</v>
      </c>
      <c r="K141" s="244" t="s">
        <v>1645</v>
      </c>
      <c r="L141" s="43"/>
      <c r="M141" s="249" t="s">
        <v>1</v>
      </c>
      <c r="N141" s="250" t="s">
        <v>41</v>
      </c>
      <c r="O141" s="90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273</v>
      </c>
      <c r="AT141" s="253" t="s">
        <v>163</v>
      </c>
      <c r="AU141" s="253" t="s">
        <v>86</v>
      </c>
      <c r="AY141" s="16" t="s">
        <v>161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84</v>
      </c>
      <c r="BK141" s="254">
        <f>ROUND(I141*H141,2)</f>
        <v>0</v>
      </c>
      <c r="BL141" s="16" t="s">
        <v>273</v>
      </c>
      <c r="BM141" s="253" t="s">
        <v>260</v>
      </c>
    </row>
    <row r="142" spans="1:47" s="2" customFormat="1" ht="12">
      <c r="A142" s="37"/>
      <c r="B142" s="38"/>
      <c r="C142" s="39"/>
      <c r="D142" s="255" t="s">
        <v>170</v>
      </c>
      <c r="E142" s="39"/>
      <c r="F142" s="256" t="s">
        <v>1658</v>
      </c>
      <c r="G142" s="39"/>
      <c r="H142" s="39"/>
      <c r="I142" s="153"/>
      <c r="J142" s="39"/>
      <c r="K142" s="39"/>
      <c r="L142" s="43"/>
      <c r="M142" s="257"/>
      <c r="N142" s="25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86</v>
      </c>
    </row>
    <row r="143" spans="1:65" s="2" customFormat="1" ht="44.25" customHeight="1">
      <c r="A143" s="37"/>
      <c r="B143" s="38"/>
      <c r="C143" s="281" t="s">
        <v>213</v>
      </c>
      <c r="D143" s="281" t="s">
        <v>214</v>
      </c>
      <c r="E143" s="282" t="s">
        <v>1659</v>
      </c>
      <c r="F143" s="283" t="s">
        <v>1660</v>
      </c>
      <c r="G143" s="284" t="s">
        <v>962</v>
      </c>
      <c r="H143" s="285">
        <v>1</v>
      </c>
      <c r="I143" s="286"/>
      <c r="J143" s="287">
        <f>ROUND(I143*H143,2)</f>
        <v>0</v>
      </c>
      <c r="K143" s="283" t="s">
        <v>1</v>
      </c>
      <c r="L143" s="288"/>
      <c r="M143" s="289" t="s">
        <v>1</v>
      </c>
      <c r="N143" s="290" t="s">
        <v>41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368</v>
      </c>
      <c r="AT143" s="253" t="s">
        <v>214</v>
      </c>
      <c r="AU143" s="253" t="s">
        <v>86</v>
      </c>
      <c r="AY143" s="16" t="s">
        <v>161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84</v>
      </c>
      <c r="BK143" s="254">
        <f>ROUND(I143*H143,2)</f>
        <v>0</v>
      </c>
      <c r="BL143" s="16" t="s">
        <v>273</v>
      </c>
      <c r="BM143" s="253" t="s">
        <v>273</v>
      </c>
    </row>
    <row r="144" spans="1:47" s="2" customFormat="1" ht="12">
      <c r="A144" s="37"/>
      <c r="B144" s="38"/>
      <c r="C144" s="39"/>
      <c r="D144" s="255" t="s">
        <v>170</v>
      </c>
      <c r="E144" s="39"/>
      <c r="F144" s="256" t="s">
        <v>1660</v>
      </c>
      <c r="G144" s="39"/>
      <c r="H144" s="39"/>
      <c r="I144" s="153"/>
      <c r="J144" s="39"/>
      <c r="K144" s="39"/>
      <c r="L144" s="43"/>
      <c r="M144" s="257"/>
      <c r="N144" s="25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86</v>
      </c>
    </row>
    <row r="145" spans="1:65" s="2" customFormat="1" ht="16.5" customHeight="1">
      <c r="A145" s="37"/>
      <c r="B145" s="38"/>
      <c r="C145" s="242" t="s">
        <v>220</v>
      </c>
      <c r="D145" s="242" t="s">
        <v>163</v>
      </c>
      <c r="E145" s="243" t="s">
        <v>1661</v>
      </c>
      <c r="F145" s="244" t="s">
        <v>1662</v>
      </c>
      <c r="G145" s="245" t="s">
        <v>289</v>
      </c>
      <c r="H145" s="246">
        <v>7</v>
      </c>
      <c r="I145" s="247"/>
      <c r="J145" s="248">
        <f>ROUND(I145*H145,2)</f>
        <v>0</v>
      </c>
      <c r="K145" s="244" t="s">
        <v>1645</v>
      </c>
      <c r="L145" s="43"/>
      <c r="M145" s="249" t="s">
        <v>1</v>
      </c>
      <c r="N145" s="250" t="s">
        <v>41</v>
      </c>
      <c r="O145" s="90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273</v>
      </c>
      <c r="AT145" s="253" t="s">
        <v>163</v>
      </c>
      <c r="AU145" s="253" t="s">
        <v>86</v>
      </c>
      <c r="AY145" s="16" t="s">
        <v>161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84</v>
      </c>
      <c r="BK145" s="254">
        <f>ROUND(I145*H145,2)</f>
        <v>0</v>
      </c>
      <c r="BL145" s="16" t="s">
        <v>273</v>
      </c>
      <c r="BM145" s="253" t="s">
        <v>286</v>
      </c>
    </row>
    <row r="146" spans="1:47" s="2" customFormat="1" ht="12">
      <c r="A146" s="37"/>
      <c r="B146" s="38"/>
      <c r="C146" s="39"/>
      <c r="D146" s="255" t="s">
        <v>170</v>
      </c>
      <c r="E146" s="39"/>
      <c r="F146" s="256" t="s">
        <v>1662</v>
      </c>
      <c r="G146" s="39"/>
      <c r="H146" s="39"/>
      <c r="I146" s="153"/>
      <c r="J146" s="39"/>
      <c r="K146" s="39"/>
      <c r="L146" s="43"/>
      <c r="M146" s="257"/>
      <c r="N146" s="25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86</v>
      </c>
    </row>
    <row r="147" spans="1:65" s="2" customFormat="1" ht="16.5" customHeight="1">
      <c r="A147" s="37"/>
      <c r="B147" s="38"/>
      <c r="C147" s="281" t="s">
        <v>225</v>
      </c>
      <c r="D147" s="281" t="s">
        <v>214</v>
      </c>
      <c r="E147" s="282" t="s">
        <v>1663</v>
      </c>
      <c r="F147" s="283" t="s">
        <v>1664</v>
      </c>
      <c r="G147" s="284" t="s">
        <v>289</v>
      </c>
      <c r="H147" s="285">
        <v>7</v>
      </c>
      <c r="I147" s="286"/>
      <c r="J147" s="287">
        <f>ROUND(I147*H147,2)</f>
        <v>0</v>
      </c>
      <c r="K147" s="283" t="s">
        <v>1</v>
      </c>
      <c r="L147" s="288"/>
      <c r="M147" s="289" t="s">
        <v>1</v>
      </c>
      <c r="N147" s="290" t="s">
        <v>41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368</v>
      </c>
      <c r="AT147" s="253" t="s">
        <v>214</v>
      </c>
      <c r="AU147" s="253" t="s">
        <v>86</v>
      </c>
      <c r="AY147" s="16" t="s">
        <v>161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84</v>
      </c>
      <c r="BK147" s="254">
        <f>ROUND(I147*H147,2)</f>
        <v>0</v>
      </c>
      <c r="BL147" s="16" t="s">
        <v>273</v>
      </c>
      <c r="BM147" s="253" t="s">
        <v>297</v>
      </c>
    </row>
    <row r="148" spans="1:47" s="2" customFormat="1" ht="12">
      <c r="A148" s="37"/>
      <c r="B148" s="38"/>
      <c r="C148" s="39"/>
      <c r="D148" s="255" t="s">
        <v>170</v>
      </c>
      <c r="E148" s="39"/>
      <c r="F148" s="256" t="s">
        <v>1664</v>
      </c>
      <c r="G148" s="39"/>
      <c r="H148" s="39"/>
      <c r="I148" s="153"/>
      <c r="J148" s="39"/>
      <c r="K148" s="39"/>
      <c r="L148" s="43"/>
      <c r="M148" s="257"/>
      <c r="N148" s="25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86</v>
      </c>
    </row>
    <row r="149" spans="1:65" s="2" customFormat="1" ht="16.5" customHeight="1">
      <c r="A149" s="37"/>
      <c r="B149" s="38"/>
      <c r="C149" s="242" t="s">
        <v>231</v>
      </c>
      <c r="D149" s="242" t="s">
        <v>163</v>
      </c>
      <c r="E149" s="243" t="s">
        <v>1665</v>
      </c>
      <c r="F149" s="244" t="s">
        <v>1666</v>
      </c>
      <c r="G149" s="245" t="s">
        <v>289</v>
      </c>
      <c r="H149" s="246">
        <v>2</v>
      </c>
      <c r="I149" s="247"/>
      <c r="J149" s="248">
        <f>ROUND(I149*H149,2)</f>
        <v>0</v>
      </c>
      <c r="K149" s="244" t="s">
        <v>1645</v>
      </c>
      <c r="L149" s="43"/>
      <c r="M149" s="249" t="s">
        <v>1</v>
      </c>
      <c r="N149" s="250" t="s">
        <v>41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273</v>
      </c>
      <c r="AT149" s="253" t="s">
        <v>163</v>
      </c>
      <c r="AU149" s="253" t="s">
        <v>86</v>
      </c>
      <c r="AY149" s="16" t="s">
        <v>161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84</v>
      </c>
      <c r="BK149" s="254">
        <f>ROUND(I149*H149,2)</f>
        <v>0</v>
      </c>
      <c r="BL149" s="16" t="s">
        <v>273</v>
      </c>
      <c r="BM149" s="253" t="s">
        <v>309</v>
      </c>
    </row>
    <row r="150" spans="1:47" s="2" customFormat="1" ht="12">
      <c r="A150" s="37"/>
      <c r="B150" s="38"/>
      <c r="C150" s="39"/>
      <c r="D150" s="255" t="s">
        <v>170</v>
      </c>
      <c r="E150" s="39"/>
      <c r="F150" s="256" t="s">
        <v>1666</v>
      </c>
      <c r="G150" s="39"/>
      <c r="H150" s="39"/>
      <c r="I150" s="153"/>
      <c r="J150" s="39"/>
      <c r="K150" s="39"/>
      <c r="L150" s="43"/>
      <c r="M150" s="257"/>
      <c r="N150" s="25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86</v>
      </c>
    </row>
    <row r="151" spans="1:65" s="2" customFormat="1" ht="16.5" customHeight="1">
      <c r="A151" s="37"/>
      <c r="B151" s="38"/>
      <c r="C151" s="281" t="s">
        <v>237</v>
      </c>
      <c r="D151" s="281" t="s">
        <v>214</v>
      </c>
      <c r="E151" s="282" t="s">
        <v>1667</v>
      </c>
      <c r="F151" s="283" t="s">
        <v>1668</v>
      </c>
      <c r="G151" s="284" t="s">
        <v>289</v>
      </c>
      <c r="H151" s="285">
        <v>1</v>
      </c>
      <c r="I151" s="286"/>
      <c r="J151" s="287">
        <f>ROUND(I151*H151,2)</f>
        <v>0</v>
      </c>
      <c r="K151" s="283" t="s">
        <v>1</v>
      </c>
      <c r="L151" s="288"/>
      <c r="M151" s="289" t="s">
        <v>1</v>
      </c>
      <c r="N151" s="290" t="s">
        <v>41</v>
      </c>
      <c r="O151" s="90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368</v>
      </c>
      <c r="AT151" s="253" t="s">
        <v>214</v>
      </c>
      <c r="AU151" s="253" t="s">
        <v>86</v>
      </c>
      <c r="AY151" s="16" t="s">
        <v>161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84</v>
      </c>
      <c r="BK151" s="254">
        <f>ROUND(I151*H151,2)</f>
        <v>0</v>
      </c>
      <c r="BL151" s="16" t="s">
        <v>273</v>
      </c>
      <c r="BM151" s="253" t="s">
        <v>323</v>
      </c>
    </row>
    <row r="152" spans="1:47" s="2" customFormat="1" ht="12">
      <c r="A152" s="37"/>
      <c r="B152" s="38"/>
      <c r="C152" s="39"/>
      <c r="D152" s="255" t="s">
        <v>170</v>
      </c>
      <c r="E152" s="39"/>
      <c r="F152" s="256" t="s">
        <v>1668</v>
      </c>
      <c r="G152" s="39"/>
      <c r="H152" s="39"/>
      <c r="I152" s="153"/>
      <c r="J152" s="39"/>
      <c r="K152" s="39"/>
      <c r="L152" s="43"/>
      <c r="M152" s="257"/>
      <c r="N152" s="25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86</v>
      </c>
    </row>
    <row r="153" spans="1:65" s="2" customFormat="1" ht="16.5" customHeight="1">
      <c r="A153" s="37"/>
      <c r="B153" s="38"/>
      <c r="C153" s="281" t="s">
        <v>250</v>
      </c>
      <c r="D153" s="281" t="s">
        <v>214</v>
      </c>
      <c r="E153" s="282" t="s">
        <v>1669</v>
      </c>
      <c r="F153" s="283" t="s">
        <v>1670</v>
      </c>
      <c r="G153" s="284" t="s">
        <v>289</v>
      </c>
      <c r="H153" s="285">
        <v>1</v>
      </c>
      <c r="I153" s="286"/>
      <c r="J153" s="287">
        <f>ROUND(I153*H153,2)</f>
        <v>0</v>
      </c>
      <c r="K153" s="283" t="s">
        <v>1</v>
      </c>
      <c r="L153" s="288"/>
      <c r="M153" s="289" t="s">
        <v>1</v>
      </c>
      <c r="N153" s="290" t="s">
        <v>41</v>
      </c>
      <c r="O153" s="90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368</v>
      </c>
      <c r="AT153" s="253" t="s">
        <v>214</v>
      </c>
      <c r="AU153" s="253" t="s">
        <v>86</v>
      </c>
      <c r="AY153" s="16" t="s">
        <v>161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84</v>
      </c>
      <c r="BK153" s="254">
        <f>ROUND(I153*H153,2)</f>
        <v>0</v>
      </c>
      <c r="BL153" s="16" t="s">
        <v>273</v>
      </c>
      <c r="BM153" s="253" t="s">
        <v>334</v>
      </c>
    </row>
    <row r="154" spans="1:47" s="2" customFormat="1" ht="12">
      <c r="A154" s="37"/>
      <c r="B154" s="38"/>
      <c r="C154" s="39"/>
      <c r="D154" s="255" t="s">
        <v>170</v>
      </c>
      <c r="E154" s="39"/>
      <c r="F154" s="256" t="s">
        <v>1670</v>
      </c>
      <c r="G154" s="39"/>
      <c r="H154" s="39"/>
      <c r="I154" s="153"/>
      <c r="J154" s="39"/>
      <c r="K154" s="39"/>
      <c r="L154" s="43"/>
      <c r="M154" s="257"/>
      <c r="N154" s="25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86</v>
      </c>
    </row>
    <row r="155" spans="1:65" s="2" customFormat="1" ht="16.5" customHeight="1">
      <c r="A155" s="37"/>
      <c r="B155" s="38"/>
      <c r="C155" s="242" t="s">
        <v>260</v>
      </c>
      <c r="D155" s="242" t="s">
        <v>163</v>
      </c>
      <c r="E155" s="243" t="s">
        <v>1671</v>
      </c>
      <c r="F155" s="244" t="s">
        <v>1672</v>
      </c>
      <c r="G155" s="245" t="s">
        <v>289</v>
      </c>
      <c r="H155" s="246">
        <v>1</v>
      </c>
      <c r="I155" s="247"/>
      <c r="J155" s="248">
        <f>ROUND(I155*H155,2)</f>
        <v>0</v>
      </c>
      <c r="K155" s="244" t="s">
        <v>1645</v>
      </c>
      <c r="L155" s="43"/>
      <c r="M155" s="249" t="s">
        <v>1</v>
      </c>
      <c r="N155" s="250" t="s">
        <v>41</v>
      </c>
      <c r="O155" s="90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273</v>
      </c>
      <c r="AT155" s="253" t="s">
        <v>163</v>
      </c>
      <c r="AU155" s="253" t="s">
        <v>86</v>
      </c>
      <c r="AY155" s="16" t="s">
        <v>161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84</v>
      </c>
      <c r="BK155" s="254">
        <f>ROUND(I155*H155,2)</f>
        <v>0</v>
      </c>
      <c r="BL155" s="16" t="s">
        <v>273</v>
      </c>
      <c r="BM155" s="253" t="s">
        <v>346</v>
      </c>
    </row>
    <row r="156" spans="1:47" s="2" customFormat="1" ht="12">
      <c r="A156" s="37"/>
      <c r="B156" s="38"/>
      <c r="C156" s="39"/>
      <c r="D156" s="255" t="s">
        <v>170</v>
      </c>
      <c r="E156" s="39"/>
      <c r="F156" s="256" t="s">
        <v>1672</v>
      </c>
      <c r="G156" s="39"/>
      <c r="H156" s="39"/>
      <c r="I156" s="153"/>
      <c r="J156" s="39"/>
      <c r="K156" s="39"/>
      <c r="L156" s="43"/>
      <c r="M156" s="257"/>
      <c r="N156" s="25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86</v>
      </c>
    </row>
    <row r="157" spans="1:65" s="2" customFormat="1" ht="16.5" customHeight="1">
      <c r="A157" s="37"/>
      <c r="B157" s="38"/>
      <c r="C157" s="281" t="s">
        <v>8</v>
      </c>
      <c r="D157" s="281" t="s">
        <v>214</v>
      </c>
      <c r="E157" s="282" t="s">
        <v>1673</v>
      </c>
      <c r="F157" s="283" t="s">
        <v>1674</v>
      </c>
      <c r="G157" s="284" t="s">
        <v>289</v>
      </c>
      <c r="H157" s="285">
        <v>1</v>
      </c>
      <c r="I157" s="286"/>
      <c r="J157" s="287">
        <f>ROUND(I157*H157,2)</f>
        <v>0</v>
      </c>
      <c r="K157" s="283" t="s">
        <v>1</v>
      </c>
      <c r="L157" s="288"/>
      <c r="M157" s="289" t="s">
        <v>1</v>
      </c>
      <c r="N157" s="290" t="s">
        <v>41</v>
      </c>
      <c r="O157" s="90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3" t="s">
        <v>368</v>
      </c>
      <c r="AT157" s="253" t="s">
        <v>214</v>
      </c>
      <c r="AU157" s="253" t="s">
        <v>86</v>
      </c>
      <c r="AY157" s="16" t="s">
        <v>161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6" t="s">
        <v>84</v>
      </c>
      <c r="BK157" s="254">
        <f>ROUND(I157*H157,2)</f>
        <v>0</v>
      </c>
      <c r="BL157" s="16" t="s">
        <v>273</v>
      </c>
      <c r="BM157" s="253" t="s">
        <v>356</v>
      </c>
    </row>
    <row r="158" spans="1:47" s="2" customFormat="1" ht="12">
      <c r="A158" s="37"/>
      <c r="B158" s="38"/>
      <c r="C158" s="39"/>
      <c r="D158" s="255" t="s">
        <v>170</v>
      </c>
      <c r="E158" s="39"/>
      <c r="F158" s="256" t="s">
        <v>1674</v>
      </c>
      <c r="G158" s="39"/>
      <c r="H158" s="39"/>
      <c r="I158" s="153"/>
      <c r="J158" s="39"/>
      <c r="K158" s="39"/>
      <c r="L158" s="43"/>
      <c r="M158" s="257"/>
      <c r="N158" s="25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86</v>
      </c>
    </row>
    <row r="159" spans="1:65" s="2" customFormat="1" ht="21.75" customHeight="1">
      <c r="A159" s="37"/>
      <c r="B159" s="38"/>
      <c r="C159" s="242" t="s">
        <v>273</v>
      </c>
      <c r="D159" s="242" t="s">
        <v>163</v>
      </c>
      <c r="E159" s="243" t="s">
        <v>1675</v>
      </c>
      <c r="F159" s="244" t="s">
        <v>1676</v>
      </c>
      <c r="G159" s="245" t="s">
        <v>234</v>
      </c>
      <c r="H159" s="246">
        <v>13</v>
      </c>
      <c r="I159" s="247"/>
      <c r="J159" s="248">
        <f>ROUND(I159*H159,2)</f>
        <v>0</v>
      </c>
      <c r="K159" s="244" t="s">
        <v>1645</v>
      </c>
      <c r="L159" s="43"/>
      <c r="M159" s="249" t="s">
        <v>1</v>
      </c>
      <c r="N159" s="250" t="s">
        <v>41</v>
      </c>
      <c r="O159" s="9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3" t="s">
        <v>273</v>
      </c>
      <c r="AT159" s="253" t="s">
        <v>163</v>
      </c>
      <c r="AU159" s="253" t="s">
        <v>86</v>
      </c>
      <c r="AY159" s="16" t="s">
        <v>161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6" t="s">
        <v>84</v>
      </c>
      <c r="BK159" s="254">
        <f>ROUND(I159*H159,2)</f>
        <v>0</v>
      </c>
      <c r="BL159" s="16" t="s">
        <v>273</v>
      </c>
      <c r="BM159" s="253" t="s">
        <v>368</v>
      </c>
    </row>
    <row r="160" spans="1:47" s="2" customFormat="1" ht="12">
      <c r="A160" s="37"/>
      <c r="B160" s="38"/>
      <c r="C160" s="39"/>
      <c r="D160" s="255" t="s">
        <v>170</v>
      </c>
      <c r="E160" s="39"/>
      <c r="F160" s="256" t="s">
        <v>1676</v>
      </c>
      <c r="G160" s="39"/>
      <c r="H160" s="39"/>
      <c r="I160" s="153"/>
      <c r="J160" s="39"/>
      <c r="K160" s="39"/>
      <c r="L160" s="43"/>
      <c r="M160" s="257"/>
      <c r="N160" s="25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86</v>
      </c>
    </row>
    <row r="161" spans="1:65" s="2" customFormat="1" ht="21.75" customHeight="1">
      <c r="A161" s="37"/>
      <c r="B161" s="38"/>
      <c r="C161" s="242" t="s">
        <v>279</v>
      </c>
      <c r="D161" s="242" t="s">
        <v>163</v>
      </c>
      <c r="E161" s="243" t="s">
        <v>1677</v>
      </c>
      <c r="F161" s="244" t="s">
        <v>1678</v>
      </c>
      <c r="G161" s="245" t="s">
        <v>234</v>
      </c>
      <c r="H161" s="246">
        <v>13</v>
      </c>
      <c r="I161" s="247"/>
      <c r="J161" s="248">
        <f>ROUND(I161*H161,2)</f>
        <v>0</v>
      </c>
      <c r="K161" s="244" t="s">
        <v>1645</v>
      </c>
      <c r="L161" s="43"/>
      <c r="M161" s="249" t="s">
        <v>1</v>
      </c>
      <c r="N161" s="250" t="s">
        <v>41</v>
      </c>
      <c r="O161" s="90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3" t="s">
        <v>273</v>
      </c>
      <c r="AT161" s="253" t="s">
        <v>163</v>
      </c>
      <c r="AU161" s="253" t="s">
        <v>86</v>
      </c>
      <c r="AY161" s="16" t="s">
        <v>161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6" t="s">
        <v>84</v>
      </c>
      <c r="BK161" s="254">
        <f>ROUND(I161*H161,2)</f>
        <v>0</v>
      </c>
      <c r="BL161" s="16" t="s">
        <v>273</v>
      </c>
      <c r="BM161" s="253" t="s">
        <v>379</v>
      </c>
    </row>
    <row r="162" spans="1:47" s="2" customFormat="1" ht="12">
      <c r="A162" s="37"/>
      <c r="B162" s="38"/>
      <c r="C162" s="39"/>
      <c r="D162" s="255" t="s">
        <v>170</v>
      </c>
      <c r="E162" s="39"/>
      <c r="F162" s="256" t="s">
        <v>1678</v>
      </c>
      <c r="G162" s="39"/>
      <c r="H162" s="39"/>
      <c r="I162" s="153"/>
      <c r="J162" s="39"/>
      <c r="K162" s="39"/>
      <c r="L162" s="43"/>
      <c r="M162" s="257"/>
      <c r="N162" s="25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86</v>
      </c>
    </row>
    <row r="163" spans="1:65" s="2" customFormat="1" ht="16.5" customHeight="1">
      <c r="A163" s="37"/>
      <c r="B163" s="38"/>
      <c r="C163" s="242" t="s">
        <v>286</v>
      </c>
      <c r="D163" s="242" t="s">
        <v>163</v>
      </c>
      <c r="E163" s="243" t="s">
        <v>1679</v>
      </c>
      <c r="F163" s="244" t="s">
        <v>1680</v>
      </c>
      <c r="G163" s="245" t="s">
        <v>1640</v>
      </c>
      <c r="H163" s="246">
        <v>1</v>
      </c>
      <c r="I163" s="247"/>
      <c r="J163" s="248">
        <f>ROUND(I163*H163,2)</f>
        <v>0</v>
      </c>
      <c r="K163" s="244" t="s">
        <v>1</v>
      </c>
      <c r="L163" s="43"/>
      <c r="M163" s="249" t="s">
        <v>1</v>
      </c>
      <c r="N163" s="250" t="s">
        <v>41</v>
      </c>
      <c r="O163" s="90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273</v>
      </c>
      <c r="AT163" s="253" t="s">
        <v>163</v>
      </c>
      <c r="AU163" s="253" t="s">
        <v>86</v>
      </c>
      <c r="AY163" s="16" t="s">
        <v>161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84</v>
      </c>
      <c r="BK163" s="254">
        <f>ROUND(I163*H163,2)</f>
        <v>0</v>
      </c>
      <c r="BL163" s="16" t="s">
        <v>273</v>
      </c>
      <c r="BM163" s="253" t="s">
        <v>390</v>
      </c>
    </row>
    <row r="164" spans="1:47" s="2" customFormat="1" ht="12">
      <c r="A164" s="37"/>
      <c r="B164" s="38"/>
      <c r="C164" s="39"/>
      <c r="D164" s="255" t="s">
        <v>170</v>
      </c>
      <c r="E164" s="39"/>
      <c r="F164" s="256" t="s">
        <v>1680</v>
      </c>
      <c r="G164" s="39"/>
      <c r="H164" s="39"/>
      <c r="I164" s="153"/>
      <c r="J164" s="39"/>
      <c r="K164" s="39"/>
      <c r="L164" s="43"/>
      <c r="M164" s="257"/>
      <c r="N164" s="25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86</v>
      </c>
    </row>
    <row r="165" spans="1:65" s="2" customFormat="1" ht="21.75" customHeight="1">
      <c r="A165" s="37"/>
      <c r="B165" s="38"/>
      <c r="C165" s="242" t="s">
        <v>292</v>
      </c>
      <c r="D165" s="242" t="s">
        <v>163</v>
      </c>
      <c r="E165" s="243" t="s">
        <v>1681</v>
      </c>
      <c r="F165" s="244" t="s">
        <v>1682</v>
      </c>
      <c r="G165" s="245" t="s">
        <v>197</v>
      </c>
      <c r="H165" s="246">
        <v>0.054</v>
      </c>
      <c r="I165" s="247"/>
      <c r="J165" s="248">
        <f>ROUND(I165*H165,2)</f>
        <v>0</v>
      </c>
      <c r="K165" s="244" t="s">
        <v>1645</v>
      </c>
      <c r="L165" s="43"/>
      <c r="M165" s="249" t="s">
        <v>1</v>
      </c>
      <c r="N165" s="250" t="s">
        <v>41</v>
      </c>
      <c r="O165" s="90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3" t="s">
        <v>273</v>
      </c>
      <c r="AT165" s="253" t="s">
        <v>163</v>
      </c>
      <c r="AU165" s="253" t="s">
        <v>86</v>
      </c>
      <c r="AY165" s="16" t="s">
        <v>161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6" t="s">
        <v>84</v>
      </c>
      <c r="BK165" s="254">
        <f>ROUND(I165*H165,2)</f>
        <v>0</v>
      </c>
      <c r="BL165" s="16" t="s">
        <v>273</v>
      </c>
      <c r="BM165" s="253" t="s">
        <v>399</v>
      </c>
    </row>
    <row r="166" spans="1:47" s="2" customFormat="1" ht="12">
      <c r="A166" s="37"/>
      <c r="B166" s="38"/>
      <c r="C166" s="39"/>
      <c r="D166" s="255" t="s">
        <v>170</v>
      </c>
      <c r="E166" s="39"/>
      <c r="F166" s="256" t="s">
        <v>1682</v>
      </c>
      <c r="G166" s="39"/>
      <c r="H166" s="39"/>
      <c r="I166" s="153"/>
      <c r="J166" s="39"/>
      <c r="K166" s="39"/>
      <c r="L166" s="43"/>
      <c r="M166" s="292"/>
      <c r="N166" s="293"/>
      <c r="O166" s="294"/>
      <c r="P166" s="294"/>
      <c r="Q166" s="294"/>
      <c r="R166" s="294"/>
      <c r="S166" s="294"/>
      <c r="T166" s="295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86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191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C35" sheet="1" objects="1" scenarios="1" formatColumns="0" formatRows="0" autoFilter="0"/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1683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21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55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31</v>
      </c>
      <c r="F21" s="37"/>
      <c r="G21" s="37"/>
      <c r="H21" s="37"/>
      <c r="I21" s="155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55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ROUND((SUM(BE120:BE132)),2)</f>
        <v>0</v>
      </c>
      <c r="G33" s="37"/>
      <c r="H33" s="37"/>
      <c r="I33" s="170">
        <v>0.21</v>
      </c>
      <c r="J33" s="169">
        <f>ROUND(((SUM(BE120:BE132))*I33),2)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ROUND((SUM(BF120:BF132)),2)</f>
        <v>0</v>
      </c>
      <c r="G34" s="37"/>
      <c r="H34" s="37"/>
      <c r="I34" s="170">
        <v>0.15</v>
      </c>
      <c r="J34" s="169">
        <f>ROUND(((SUM(BF120:BF132))*I34),2)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ROUND((SUM(BG120:BG132)),2)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ROUND((SUM(BH120:BH132)),2)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ROUND((SUM(BI120:BI132)),2)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09 - VRN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Děčín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Děčín</v>
      </c>
      <c r="G91" s="39"/>
      <c r="H91" s="39"/>
      <c r="I91" s="155" t="s">
        <v>30</v>
      </c>
      <c r="J91" s="35" t="str">
        <f>E21</f>
        <v>AK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1684</v>
      </c>
      <c r="E97" s="204"/>
      <c r="F97" s="204"/>
      <c r="G97" s="204"/>
      <c r="H97" s="204"/>
      <c r="I97" s="205"/>
      <c r="J97" s="206">
        <f>J121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1685</v>
      </c>
      <c r="E98" s="210"/>
      <c r="F98" s="210"/>
      <c r="G98" s="210"/>
      <c r="H98" s="210"/>
      <c r="I98" s="211"/>
      <c r="J98" s="212">
        <f>J122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1686</v>
      </c>
      <c r="E99" s="210"/>
      <c r="F99" s="210"/>
      <c r="G99" s="210"/>
      <c r="H99" s="210"/>
      <c r="I99" s="211"/>
      <c r="J99" s="212">
        <f>J127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1687</v>
      </c>
      <c r="E100" s="210"/>
      <c r="F100" s="210"/>
      <c r="G100" s="210"/>
      <c r="H100" s="210"/>
      <c r="I100" s="211"/>
      <c r="J100" s="212">
        <f>J130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5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91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94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146</v>
      </c>
      <c r="D107" s="39"/>
      <c r="E107" s="39"/>
      <c r="F107" s="39"/>
      <c r="G107" s="39"/>
      <c r="H107" s="39"/>
      <c r="I107" s="15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95" t="str">
        <f>E7</f>
        <v>Novostavba objektu toalet 426/1 Podmokly</v>
      </c>
      <c r="F110" s="31"/>
      <c r="G110" s="31"/>
      <c r="H110" s="31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119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09 - VRN</v>
      </c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Děčín</v>
      </c>
      <c r="G114" s="39"/>
      <c r="H114" s="39"/>
      <c r="I114" s="155" t="s">
        <v>22</v>
      </c>
      <c r="J114" s="78" t="str">
        <f>IF(J12="","",J12)</f>
        <v>11. 4. 2020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Město Děčín</v>
      </c>
      <c r="G116" s="39"/>
      <c r="H116" s="39"/>
      <c r="I116" s="155" t="s">
        <v>30</v>
      </c>
      <c r="J116" s="35" t="str">
        <f>E21</f>
        <v>AK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55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14"/>
      <c r="B119" s="215"/>
      <c r="C119" s="216" t="s">
        <v>147</v>
      </c>
      <c r="D119" s="217" t="s">
        <v>61</v>
      </c>
      <c r="E119" s="217" t="s">
        <v>57</v>
      </c>
      <c r="F119" s="217" t="s">
        <v>58</v>
      </c>
      <c r="G119" s="217" t="s">
        <v>148</v>
      </c>
      <c r="H119" s="217" t="s">
        <v>149</v>
      </c>
      <c r="I119" s="218" t="s">
        <v>150</v>
      </c>
      <c r="J119" s="217" t="s">
        <v>123</v>
      </c>
      <c r="K119" s="219" t="s">
        <v>151</v>
      </c>
      <c r="L119" s="220"/>
      <c r="M119" s="99" t="s">
        <v>1</v>
      </c>
      <c r="N119" s="100" t="s">
        <v>40</v>
      </c>
      <c r="O119" s="100" t="s">
        <v>152</v>
      </c>
      <c r="P119" s="100" t="s">
        <v>153</v>
      </c>
      <c r="Q119" s="100" t="s">
        <v>154</v>
      </c>
      <c r="R119" s="100" t="s">
        <v>155</v>
      </c>
      <c r="S119" s="100" t="s">
        <v>156</v>
      </c>
      <c r="T119" s="101" t="s">
        <v>157</v>
      </c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</row>
    <row r="120" spans="1:63" s="2" customFormat="1" ht="22.8" customHeight="1">
      <c r="A120" s="37"/>
      <c r="B120" s="38"/>
      <c r="C120" s="106" t="s">
        <v>158</v>
      </c>
      <c r="D120" s="39"/>
      <c r="E120" s="39"/>
      <c r="F120" s="39"/>
      <c r="G120" s="39"/>
      <c r="H120" s="39"/>
      <c r="I120" s="153"/>
      <c r="J120" s="221">
        <f>BK120</f>
        <v>0</v>
      </c>
      <c r="K120" s="39"/>
      <c r="L120" s="43"/>
      <c r="M120" s="102"/>
      <c r="N120" s="222"/>
      <c r="O120" s="103"/>
      <c r="P120" s="223">
        <f>P121</f>
        <v>0</v>
      </c>
      <c r="Q120" s="103"/>
      <c r="R120" s="223">
        <f>R121</f>
        <v>0</v>
      </c>
      <c r="S120" s="103"/>
      <c r="T120" s="224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125</v>
      </c>
      <c r="BK120" s="225">
        <f>BK121</f>
        <v>0</v>
      </c>
    </row>
    <row r="121" spans="1:63" s="12" customFormat="1" ht="25.9" customHeight="1">
      <c r="A121" s="12"/>
      <c r="B121" s="226"/>
      <c r="C121" s="227"/>
      <c r="D121" s="228" t="s">
        <v>75</v>
      </c>
      <c r="E121" s="229" t="s">
        <v>116</v>
      </c>
      <c r="F121" s="229" t="s">
        <v>1688</v>
      </c>
      <c r="G121" s="227"/>
      <c r="H121" s="227"/>
      <c r="I121" s="230"/>
      <c r="J121" s="231">
        <f>BK121</f>
        <v>0</v>
      </c>
      <c r="K121" s="227"/>
      <c r="L121" s="232"/>
      <c r="M121" s="233"/>
      <c r="N121" s="234"/>
      <c r="O121" s="234"/>
      <c r="P121" s="235">
        <f>P122+P127+P130</f>
        <v>0</v>
      </c>
      <c r="Q121" s="234"/>
      <c r="R121" s="235">
        <f>R122+R127+R130</f>
        <v>0</v>
      </c>
      <c r="S121" s="234"/>
      <c r="T121" s="236">
        <f>T122+T127+T130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7" t="s">
        <v>194</v>
      </c>
      <c r="AT121" s="238" t="s">
        <v>75</v>
      </c>
      <c r="AU121" s="238" t="s">
        <v>76</v>
      </c>
      <c r="AY121" s="237" t="s">
        <v>161</v>
      </c>
      <c r="BK121" s="239">
        <f>BK122+BK127+BK130</f>
        <v>0</v>
      </c>
    </row>
    <row r="122" spans="1:63" s="12" customFormat="1" ht="22.8" customHeight="1">
      <c r="A122" s="12"/>
      <c r="B122" s="226"/>
      <c r="C122" s="227"/>
      <c r="D122" s="228" t="s">
        <v>75</v>
      </c>
      <c r="E122" s="240" t="s">
        <v>1689</v>
      </c>
      <c r="F122" s="240" t="s">
        <v>1690</v>
      </c>
      <c r="G122" s="227"/>
      <c r="H122" s="227"/>
      <c r="I122" s="230"/>
      <c r="J122" s="241">
        <f>BK122</f>
        <v>0</v>
      </c>
      <c r="K122" s="227"/>
      <c r="L122" s="232"/>
      <c r="M122" s="233"/>
      <c r="N122" s="234"/>
      <c r="O122" s="234"/>
      <c r="P122" s="235">
        <f>SUM(P123:P126)</f>
        <v>0</v>
      </c>
      <c r="Q122" s="234"/>
      <c r="R122" s="235">
        <f>SUM(R123:R126)</f>
        <v>0</v>
      </c>
      <c r="S122" s="234"/>
      <c r="T122" s="236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7" t="s">
        <v>194</v>
      </c>
      <c r="AT122" s="238" t="s">
        <v>75</v>
      </c>
      <c r="AU122" s="238" t="s">
        <v>84</v>
      </c>
      <c r="AY122" s="237" t="s">
        <v>161</v>
      </c>
      <c r="BK122" s="239">
        <f>SUM(BK123:BK126)</f>
        <v>0</v>
      </c>
    </row>
    <row r="123" spans="1:65" s="2" customFormat="1" ht="16.5" customHeight="1">
      <c r="A123" s="37"/>
      <c r="B123" s="38"/>
      <c r="C123" s="242" t="s">
        <v>84</v>
      </c>
      <c r="D123" s="242" t="s">
        <v>163</v>
      </c>
      <c r="E123" s="243" t="s">
        <v>1691</v>
      </c>
      <c r="F123" s="244" t="s">
        <v>1692</v>
      </c>
      <c r="G123" s="245" t="s">
        <v>962</v>
      </c>
      <c r="H123" s="246">
        <v>1</v>
      </c>
      <c r="I123" s="247"/>
      <c r="J123" s="248">
        <f>ROUND(I123*H123,2)</f>
        <v>0</v>
      </c>
      <c r="K123" s="244" t="s">
        <v>167</v>
      </c>
      <c r="L123" s="43"/>
      <c r="M123" s="249" t="s">
        <v>1</v>
      </c>
      <c r="N123" s="250" t="s">
        <v>41</v>
      </c>
      <c r="O123" s="90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53" t="s">
        <v>1693</v>
      </c>
      <c r="AT123" s="253" t="s">
        <v>163</v>
      </c>
      <c r="AU123" s="253" t="s">
        <v>86</v>
      </c>
      <c r="AY123" s="16" t="s">
        <v>161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6" t="s">
        <v>84</v>
      </c>
      <c r="BK123" s="254">
        <f>ROUND(I123*H123,2)</f>
        <v>0</v>
      </c>
      <c r="BL123" s="16" t="s">
        <v>1693</v>
      </c>
      <c r="BM123" s="253" t="s">
        <v>1694</v>
      </c>
    </row>
    <row r="124" spans="1:47" s="2" customFormat="1" ht="12">
      <c r="A124" s="37"/>
      <c r="B124" s="38"/>
      <c r="C124" s="39"/>
      <c r="D124" s="255" t="s">
        <v>170</v>
      </c>
      <c r="E124" s="39"/>
      <c r="F124" s="256" t="s">
        <v>1692</v>
      </c>
      <c r="G124" s="39"/>
      <c r="H124" s="39"/>
      <c r="I124" s="153"/>
      <c r="J124" s="39"/>
      <c r="K124" s="39"/>
      <c r="L124" s="43"/>
      <c r="M124" s="257"/>
      <c r="N124" s="25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170</v>
      </c>
      <c r="AU124" s="16" t="s">
        <v>86</v>
      </c>
    </row>
    <row r="125" spans="1:65" s="2" customFormat="1" ht="16.5" customHeight="1">
      <c r="A125" s="37"/>
      <c r="B125" s="38"/>
      <c r="C125" s="242" t="s">
        <v>86</v>
      </c>
      <c r="D125" s="242" t="s">
        <v>163</v>
      </c>
      <c r="E125" s="243" t="s">
        <v>1695</v>
      </c>
      <c r="F125" s="244" t="s">
        <v>1696</v>
      </c>
      <c r="G125" s="245" t="s">
        <v>962</v>
      </c>
      <c r="H125" s="246">
        <v>1</v>
      </c>
      <c r="I125" s="247"/>
      <c r="J125" s="248">
        <f>ROUND(I125*H125,2)</f>
        <v>0</v>
      </c>
      <c r="K125" s="244" t="s">
        <v>167</v>
      </c>
      <c r="L125" s="43"/>
      <c r="M125" s="249" t="s">
        <v>1</v>
      </c>
      <c r="N125" s="250" t="s">
        <v>41</v>
      </c>
      <c r="O125" s="90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53" t="s">
        <v>1693</v>
      </c>
      <c r="AT125" s="253" t="s">
        <v>163</v>
      </c>
      <c r="AU125" s="253" t="s">
        <v>86</v>
      </c>
      <c r="AY125" s="16" t="s">
        <v>161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6" t="s">
        <v>84</v>
      </c>
      <c r="BK125" s="254">
        <f>ROUND(I125*H125,2)</f>
        <v>0</v>
      </c>
      <c r="BL125" s="16" t="s">
        <v>1693</v>
      </c>
      <c r="BM125" s="253" t="s">
        <v>1697</v>
      </c>
    </row>
    <row r="126" spans="1:47" s="2" customFormat="1" ht="12">
      <c r="A126" s="37"/>
      <c r="B126" s="38"/>
      <c r="C126" s="39"/>
      <c r="D126" s="255" t="s">
        <v>170</v>
      </c>
      <c r="E126" s="39"/>
      <c r="F126" s="256" t="s">
        <v>1696</v>
      </c>
      <c r="G126" s="39"/>
      <c r="H126" s="39"/>
      <c r="I126" s="153"/>
      <c r="J126" s="39"/>
      <c r="K126" s="39"/>
      <c r="L126" s="43"/>
      <c r="M126" s="257"/>
      <c r="N126" s="258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170</v>
      </c>
      <c r="AU126" s="16" t="s">
        <v>86</v>
      </c>
    </row>
    <row r="127" spans="1:63" s="12" customFormat="1" ht="22.8" customHeight="1">
      <c r="A127" s="12"/>
      <c r="B127" s="226"/>
      <c r="C127" s="227"/>
      <c r="D127" s="228" t="s">
        <v>75</v>
      </c>
      <c r="E127" s="240" t="s">
        <v>1698</v>
      </c>
      <c r="F127" s="240" t="s">
        <v>1699</v>
      </c>
      <c r="G127" s="227"/>
      <c r="H127" s="227"/>
      <c r="I127" s="230"/>
      <c r="J127" s="241">
        <f>BK127</f>
        <v>0</v>
      </c>
      <c r="K127" s="227"/>
      <c r="L127" s="232"/>
      <c r="M127" s="233"/>
      <c r="N127" s="234"/>
      <c r="O127" s="234"/>
      <c r="P127" s="235">
        <f>SUM(P128:P129)</f>
        <v>0</v>
      </c>
      <c r="Q127" s="234"/>
      <c r="R127" s="235">
        <f>SUM(R128:R129)</f>
        <v>0</v>
      </c>
      <c r="S127" s="234"/>
      <c r="T127" s="23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7" t="s">
        <v>194</v>
      </c>
      <c r="AT127" s="238" t="s">
        <v>75</v>
      </c>
      <c r="AU127" s="238" t="s">
        <v>84</v>
      </c>
      <c r="AY127" s="237" t="s">
        <v>161</v>
      </c>
      <c r="BK127" s="239">
        <f>SUM(BK128:BK129)</f>
        <v>0</v>
      </c>
    </row>
    <row r="128" spans="1:65" s="2" customFormat="1" ht="16.5" customHeight="1">
      <c r="A128" s="37"/>
      <c r="B128" s="38"/>
      <c r="C128" s="242" t="s">
        <v>184</v>
      </c>
      <c r="D128" s="242" t="s">
        <v>163</v>
      </c>
      <c r="E128" s="243" t="s">
        <v>1700</v>
      </c>
      <c r="F128" s="244" t="s">
        <v>1701</v>
      </c>
      <c r="G128" s="245" t="s">
        <v>962</v>
      </c>
      <c r="H128" s="246">
        <v>1</v>
      </c>
      <c r="I128" s="247"/>
      <c r="J128" s="248">
        <f>ROUND(I128*H128,2)</f>
        <v>0</v>
      </c>
      <c r="K128" s="244" t="s">
        <v>167</v>
      </c>
      <c r="L128" s="43"/>
      <c r="M128" s="249" t="s">
        <v>1</v>
      </c>
      <c r="N128" s="250" t="s">
        <v>41</v>
      </c>
      <c r="O128" s="90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3" t="s">
        <v>1693</v>
      </c>
      <c r="AT128" s="253" t="s">
        <v>163</v>
      </c>
      <c r="AU128" s="253" t="s">
        <v>86</v>
      </c>
      <c r="AY128" s="16" t="s">
        <v>161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6" t="s">
        <v>84</v>
      </c>
      <c r="BK128" s="254">
        <f>ROUND(I128*H128,2)</f>
        <v>0</v>
      </c>
      <c r="BL128" s="16" t="s">
        <v>1693</v>
      </c>
      <c r="BM128" s="253" t="s">
        <v>1702</v>
      </c>
    </row>
    <row r="129" spans="1:47" s="2" customFormat="1" ht="12">
      <c r="A129" s="37"/>
      <c r="B129" s="38"/>
      <c r="C129" s="39"/>
      <c r="D129" s="255" t="s">
        <v>170</v>
      </c>
      <c r="E129" s="39"/>
      <c r="F129" s="256" t="s">
        <v>1701</v>
      </c>
      <c r="G129" s="39"/>
      <c r="H129" s="39"/>
      <c r="I129" s="153"/>
      <c r="J129" s="39"/>
      <c r="K129" s="39"/>
      <c r="L129" s="43"/>
      <c r="M129" s="257"/>
      <c r="N129" s="25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86</v>
      </c>
    </row>
    <row r="130" spans="1:63" s="12" customFormat="1" ht="22.8" customHeight="1">
      <c r="A130" s="12"/>
      <c r="B130" s="226"/>
      <c r="C130" s="227"/>
      <c r="D130" s="228" t="s">
        <v>75</v>
      </c>
      <c r="E130" s="240" t="s">
        <v>1703</v>
      </c>
      <c r="F130" s="240" t="s">
        <v>1704</v>
      </c>
      <c r="G130" s="227"/>
      <c r="H130" s="227"/>
      <c r="I130" s="230"/>
      <c r="J130" s="241">
        <f>BK130</f>
        <v>0</v>
      </c>
      <c r="K130" s="227"/>
      <c r="L130" s="232"/>
      <c r="M130" s="233"/>
      <c r="N130" s="234"/>
      <c r="O130" s="234"/>
      <c r="P130" s="235">
        <f>SUM(P131:P132)</f>
        <v>0</v>
      </c>
      <c r="Q130" s="234"/>
      <c r="R130" s="235">
        <f>SUM(R131:R132)</f>
        <v>0</v>
      </c>
      <c r="S130" s="234"/>
      <c r="T130" s="236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7" t="s">
        <v>194</v>
      </c>
      <c r="AT130" s="238" t="s">
        <v>75</v>
      </c>
      <c r="AU130" s="238" t="s">
        <v>84</v>
      </c>
      <c r="AY130" s="237" t="s">
        <v>161</v>
      </c>
      <c r="BK130" s="239">
        <f>SUM(BK131:BK132)</f>
        <v>0</v>
      </c>
    </row>
    <row r="131" spans="1:65" s="2" customFormat="1" ht="16.5" customHeight="1">
      <c r="A131" s="37"/>
      <c r="B131" s="38"/>
      <c r="C131" s="242" t="s">
        <v>168</v>
      </c>
      <c r="D131" s="242" t="s">
        <v>163</v>
      </c>
      <c r="E131" s="243" t="s">
        <v>1705</v>
      </c>
      <c r="F131" s="244" t="s">
        <v>1706</v>
      </c>
      <c r="G131" s="245" t="s">
        <v>962</v>
      </c>
      <c r="H131" s="246">
        <v>1</v>
      </c>
      <c r="I131" s="247"/>
      <c r="J131" s="248">
        <f>ROUND(I131*H131,2)</f>
        <v>0</v>
      </c>
      <c r="K131" s="244" t="s">
        <v>167</v>
      </c>
      <c r="L131" s="43"/>
      <c r="M131" s="249" t="s">
        <v>1</v>
      </c>
      <c r="N131" s="250" t="s">
        <v>41</v>
      </c>
      <c r="O131" s="9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3" t="s">
        <v>1693</v>
      </c>
      <c r="AT131" s="253" t="s">
        <v>163</v>
      </c>
      <c r="AU131" s="253" t="s">
        <v>86</v>
      </c>
      <c r="AY131" s="16" t="s">
        <v>161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6" t="s">
        <v>84</v>
      </c>
      <c r="BK131" s="254">
        <f>ROUND(I131*H131,2)</f>
        <v>0</v>
      </c>
      <c r="BL131" s="16" t="s">
        <v>1693</v>
      </c>
      <c r="BM131" s="253" t="s">
        <v>1707</v>
      </c>
    </row>
    <row r="132" spans="1:47" s="2" customFormat="1" ht="12">
      <c r="A132" s="37"/>
      <c r="B132" s="38"/>
      <c r="C132" s="39"/>
      <c r="D132" s="255" t="s">
        <v>170</v>
      </c>
      <c r="E132" s="39"/>
      <c r="F132" s="256" t="s">
        <v>1706</v>
      </c>
      <c r="G132" s="39"/>
      <c r="H132" s="39"/>
      <c r="I132" s="153"/>
      <c r="J132" s="39"/>
      <c r="K132" s="39"/>
      <c r="L132" s="43"/>
      <c r="M132" s="292"/>
      <c r="N132" s="293"/>
      <c r="O132" s="294"/>
      <c r="P132" s="294"/>
      <c r="Q132" s="294"/>
      <c r="R132" s="294"/>
      <c r="S132" s="294"/>
      <c r="T132" s="295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86</v>
      </c>
    </row>
    <row r="133" spans="1:31" s="2" customFormat="1" ht="6.95" customHeight="1">
      <c r="A133" s="37"/>
      <c r="B133" s="65"/>
      <c r="C133" s="66"/>
      <c r="D133" s="66"/>
      <c r="E133" s="66"/>
      <c r="F133" s="66"/>
      <c r="G133" s="66"/>
      <c r="H133" s="66"/>
      <c r="I133" s="191"/>
      <c r="J133" s="66"/>
      <c r="K133" s="66"/>
      <c r="L133" s="43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password="CC35" sheet="1" objects="1" scenarios="1" formatColumns="0" formatRows="0" autoFilter="0"/>
  <autoFilter ref="C119:K13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120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21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26</v>
      </c>
      <c r="F15" s="37"/>
      <c r="G15" s="37"/>
      <c r="H15" s="37"/>
      <c r="I15" s="155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31</v>
      </c>
      <c r="F21" s="37"/>
      <c r="G21" s="37"/>
      <c r="H21" s="37"/>
      <c r="I21" s="155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34</v>
      </c>
      <c r="F24" s="37"/>
      <c r="G24" s="37"/>
      <c r="H24" s="37"/>
      <c r="I24" s="155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ROUND(J136,2)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ROUND((SUM(BE136:BE490)),2)</f>
        <v>0</v>
      </c>
      <c r="G33" s="37"/>
      <c r="H33" s="37"/>
      <c r="I33" s="170">
        <v>0.21</v>
      </c>
      <c r="J33" s="169">
        <f>ROUND(((SUM(BE136:BE490))*I33),2)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ROUND((SUM(BF136:BF490)),2)</f>
        <v>0</v>
      </c>
      <c r="G34" s="37"/>
      <c r="H34" s="37"/>
      <c r="I34" s="170">
        <v>0.15</v>
      </c>
      <c r="J34" s="169">
        <f>ROUND(((SUM(BF136:BF490))*I34),2)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ROUND((SUM(BG136:BG490)),2)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ROUND((SUM(BH136:BH490)),2)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ROUND((SUM(BI136:BI490)),2)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Stavební část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Děčín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Děčín</v>
      </c>
      <c r="G91" s="39"/>
      <c r="H91" s="39"/>
      <c r="I91" s="155" t="s">
        <v>30</v>
      </c>
      <c r="J91" s="35" t="str">
        <f>E21</f>
        <v>AK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J136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126</v>
      </c>
      <c r="E97" s="204"/>
      <c r="F97" s="204"/>
      <c r="G97" s="204"/>
      <c r="H97" s="204"/>
      <c r="I97" s="205"/>
      <c r="J97" s="206">
        <f>J137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127</v>
      </c>
      <c r="E98" s="210"/>
      <c r="F98" s="210"/>
      <c r="G98" s="210"/>
      <c r="H98" s="210"/>
      <c r="I98" s="211"/>
      <c r="J98" s="212">
        <f>J138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128</v>
      </c>
      <c r="E99" s="210"/>
      <c r="F99" s="210"/>
      <c r="G99" s="210"/>
      <c r="H99" s="210"/>
      <c r="I99" s="211"/>
      <c r="J99" s="212">
        <f>J170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129</v>
      </c>
      <c r="E100" s="210"/>
      <c r="F100" s="210"/>
      <c r="G100" s="210"/>
      <c r="H100" s="210"/>
      <c r="I100" s="211"/>
      <c r="J100" s="212">
        <f>J200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130</v>
      </c>
      <c r="E101" s="210"/>
      <c r="F101" s="210"/>
      <c r="G101" s="210"/>
      <c r="H101" s="210"/>
      <c r="I101" s="211"/>
      <c r="J101" s="212">
        <f>J229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131</v>
      </c>
      <c r="E102" s="210"/>
      <c r="F102" s="210"/>
      <c r="G102" s="210"/>
      <c r="H102" s="210"/>
      <c r="I102" s="211"/>
      <c r="J102" s="212">
        <f>J270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8"/>
      <c r="C103" s="132"/>
      <c r="D103" s="209" t="s">
        <v>132</v>
      </c>
      <c r="E103" s="210"/>
      <c r="F103" s="210"/>
      <c r="G103" s="210"/>
      <c r="H103" s="210"/>
      <c r="I103" s="211"/>
      <c r="J103" s="212">
        <f>J274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8"/>
      <c r="C104" s="132"/>
      <c r="D104" s="209" t="s">
        <v>133</v>
      </c>
      <c r="E104" s="210"/>
      <c r="F104" s="210"/>
      <c r="G104" s="210"/>
      <c r="H104" s="210"/>
      <c r="I104" s="211"/>
      <c r="J104" s="212">
        <f>J324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1"/>
      <c r="C105" s="202"/>
      <c r="D105" s="203" t="s">
        <v>134</v>
      </c>
      <c r="E105" s="204"/>
      <c r="F105" s="204"/>
      <c r="G105" s="204"/>
      <c r="H105" s="204"/>
      <c r="I105" s="205"/>
      <c r="J105" s="206">
        <f>J329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8"/>
      <c r="C106" s="132"/>
      <c r="D106" s="209" t="s">
        <v>135</v>
      </c>
      <c r="E106" s="210"/>
      <c r="F106" s="210"/>
      <c r="G106" s="210"/>
      <c r="H106" s="210"/>
      <c r="I106" s="211"/>
      <c r="J106" s="212">
        <f>J330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136</v>
      </c>
      <c r="E107" s="210"/>
      <c r="F107" s="210"/>
      <c r="G107" s="210"/>
      <c r="H107" s="210"/>
      <c r="I107" s="211"/>
      <c r="J107" s="212">
        <f>J350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137</v>
      </c>
      <c r="E108" s="210"/>
      <c r="F108" s="210"/>
      <c r="G108" s="210"/>
      <c r="H108" s="210"/>
      <c r="I108" s="211"/>
      <c r="J108" s="212">
        <f>J400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138</v>
      </c>
      <c r="E109" s="210"/>
      <c r="F109" s="210"/>
      <c r="G109" s="210"/>
      <c r="H109" s="210"/>
      <c r="I109" s="211"/>
      <c r="J109" s="212">
        <f>J417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139</v>
      </c>
      <c r="E110" s="210"/>
      <c r="F110" s="210"/>
      <c r="G110" s="210"/>
      <c r="H110" s="210"/>
      <c r="I110" s="211"/>
      <c r="J110" s="212">
        <f>J427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8"/>
      <c r="C111" s="132"/>
      <c r="D111" s="209" t="s">
        <v>140</v>
      </c>
      <c r="E111" s="210"/>
      <c r="F111" s="210"/>
      <c r="G111" s="210"/>
      <c r="H111" s="210"/>
      <c r="I111" s="211"/>
      <c r="J111" s="212">
        <f>J433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8"/>
      <c r="C112" s="132"/>
      <c r="D112" s="209" t="s">
        <v>141</v>
      </c>
      <c r="E112" s="210"/>
      <c r="F112" s="210"/>
      <c r="G112" s="210"/>
      <c r="H112" s="210"/>
      <c r="I112" s="211"/>
      <c r="J112" s="212">
        <f>J438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8"/>
      <c r="C113" s="132"/>
      <c r="D113" s="209" t="s">
        <v>142</v>
      </c>
      <c r="E113" s="210"/>
      <c r="F113" s="210"/>
      <c r="G113" s="210"/>
      <c r="H113" s="210"/>
      <c r="I113" s="211"/>
      <c r="J113" s="212">
        <f>J455</f>
        <v>0</v>
      </c>
      <c r="K113" s="132"/>
      <c r="L113" s="2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8"/>
      <c r="C114" s="132"/>
      <c r="D114" s="209" t="s">
        <v>143</v>
      </c>
      <c r="E114" s="210"/>
      <c r="F114" s="210"/>
      <c r="G114" s="210"/>
      <c r="H114" s="210"/>
      <c r="I114" s="211"/>
      <c r="J114" s="212">
        <f>J470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8"/>
      <c r="C115" s="132"/>
      <c r="D115" s="209" t="s">
        <v>144</v>
      </c>
      <c r="E115" s="210"/>
      <c r="F115" s="210"/>
      <c r="G115" s="210"/>
      <c r="H115" s="210"/>
      <c r="I115" s="211"/>
      <c r="J115" s="212">
        <f>J473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8"/>
      <c r="C116" s="132"/>
      <c r="D116" s="209" t="s">
        <v>145</v>
      </c>
      <c r="E116" s="210"/>
      <c r="F116" s="210"/>
      <c r="G116" s="210"/>
      <c r="H116" s="210"/>
      <c r="I116" s="211"/>
      <c r="J116" s="212">
        <f>J485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65"/>
      <c r="C118" s="66"/>
      <c r="D118" s="66"/>
      <c r="E118" s="66"/>
      <c r="F118" s="66"/>
      <c r="G118" s="66"/>
      <c r="H118" s="66"/>
      <c r="I118" s="191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pans="1:31" s="2" customFormat="1" ht="6.95" customHeight="1">
      <c r="A122" s="37"/>
      <c r="B122" s="67"/>
      <c r="C122" s="68"/>
      <c r="D122" s="68"/>
      <c r="E122" s="68"/>
      <c r="F122" s="68"/>
      <c r="G122" s="68"/>
      <c r="H122" s="68"/>
      <c r="I122" s="194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4.95" customHeight="1">
      <c r="A123" s="37"/>
      <c r="B123" s="38"/>
      <c r="C123" s="22" t="s">
        <v>146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195" t="str">
        <f>E7</f>
        <v>Novostavba objektu toalet 426/1 Podmokly</v>
      </c>
      <c r="F126" s="31"/>
      <c r="G126" s="31"/>
      <c r="H126" s="31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119</v>
      </c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6.5" customHeight="1">
      <c r="A128" s="37"/>
      <c r="B128" s="38"/>
      <c r="C128" s="39"/>
      <c r="D128" s="39"/>
      <c r="E128" s="75" t="str">
        <f>E9</f>
        <v>01 - Stavební část</v>
      </c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20</v>
      </c>
      <c r="D130" s="39"/>
      <c r="E130" s="39"/>
      <c r="F130" s="26" t="str">
        <f>F12</f>
        <v>Děčín</v>
      </c>
      <c r="G130" s="39"/>
      <c r="H130" s="39"/>
      <c r="I130" s="155" t="s">
        <v>22</v>
      </c>
      <c r="J130" s="78" t="str">
        <f>IF(J12="","",J12)</f>
        <v>11. 4. 2020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24</v>
      </c>
      <c r="D132" s="39"/>
      <c r="E132" s="39"/>
      <c r="F132" s="26" t="str">
        <f>E15</f>
        <v>Město Děčín</v>
      </c>
      <c r="G132" s="39"/>
      <c r="H132" s="39"/>
      <c r="I132" s="155" t="s">
        <v>30</v>
      </c>
      <c r="J132" s="35" t="str">
        <f>E21</f>
        <v>AK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28</v>
      </c>
      <c r="D133" s="39"/>
      <c r="E133" s="39"/>
      <c r="F133" s="26" t="str">
        <f>IF(E18="","",E18)</f>
        <v>Vyplň údaj</v>
      </c>
      <c r="G133" s="39"/>
      <c r="H133" s="39"/>
      <c r="I133" s="155" t="s">
        <v>33</v>
      </c>
      <c r="J133" s="35" t="str">
        <f>E24</f>
        <v>J. Nešněra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0.3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1" customFormat="1" ht="29.25" customHeight="1">
      <c r="A135" s="214"/>
      <c r="B135" s="215"/>
      <c r="C135" s="216" t="s">
        <v>147</v>
      </c>
      <c r="D135" s="217" t="s">
        <v>61</v>
      </c>
      <c r="E135" s="217" t="s">
        <v>57</v>
      </c>
      <c r="F135" s="217" t="s">
        <v>58</v>
      </c>
      <c r="G135" s="217" t="s">
        <v>148</v>
      </c>
      <c r="H135" s="217" t="s">
        <v>149</v>
      </c>
      <c r="I135" s="218" t="s">
        <v>150</v>
      </c>
      <c r="J135" s="217" t="s">
        <v>123</v>
      </c>
      <c r="K135" s="219" t="s">
        <v>151</v>
      </c>
      <c r="L135" s="220"/>
      <c r="M135" s="99" t="s">
        <v>1</v>
      </c>
      <c r="N135" s="100" t="s">
        <v>40</v>
      </c>
      <c r="O135" s="100" t="s">
        <v>152</v>
      </c>
      <c r="P135" s="100" t="s">
        <v>153</v>
      </c>
      <c r="Q135" s="100" t="s">
        <v>154</v>
      </c>
      <c r="R135" s="100" t="s">
        <v>155</v>
      </c>
      <c r="S135" s="100" t="s">
        <v>156</v>
      </c>
      <c r="T135" s="101" t="s">
        <v>157</v>
      </c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</row>
    <row r="136" spans="1:63" s="2" customFormat="1" ht="22.8" customHeight="1">
      <c r="A136" s="37"/>
      <c r="B136" s="38"/>
      <c r="C136" s="106" t="s">
        <v>158</v>
      </c>
      <c r="D136" s="39"/>
      <c r="E136" s="39"/>
      <c r="F136" s="39"/>
      <c r="G136" s="39"/>
      <c r="H136" s="39"/>
      <c r="I136" s="153"/>
      <c r="J136" s="221">
        <f>BK136</f>
        <v>0</v>
      </c>
      <c r="K136" s="39"/>
      <c r="L136" s="43"/>
      <c r="M136" s="102"/>
      <c r="N136" s="222"/>
      <c r="O136" s="103"/>
      <c r="P136" s="223">
        <f>P137+P329</f>
        <v>0</v>
      </c>
      <c r="Q136" s="103"/>
      <c r="R136" s="223">
        <f>R137+R329</f>
        <v>150.61857967</v>
      </c>
      <c r="S136" s="103"/>
      <c r="T136" s="224">
        <f>T137+T329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75</v>
      </c>
      <c r="AU136" s="16" t="s">
        <v>125</v>
      </c>
      <c r="BK136" s="225">
        <f>BK137+BK329</f>
        <v>0</v>
      </c>
    </row>
    <row r="137" spans="1:63" s="12" customFormat="1" ht="25.9" customHeight="1">
      <c r="A137" s="12"/>
      <c r="B137" s="226"/>
      <c r="C137" s="227"/>
      <c r="D137" s="228" t="s">
        <v>75</v>
      </c>
      <c r="E137" s="229" t="s">
        <v>159</v>
      </c>
      <c r="F137" s="229" t="s">
        <v>160</v>
      </c>
      <c r="G137" s="227"/>
      <c r="H137" s="227"/>
      <c r="I137" s="230"/>
      <c r="J137" s="231">
        <f>BK137</f>
        <v>0</v>
      </c>
      <c r="K137" s="227"/>
      <c r="L137" s="232"/>
      <c r="M137" s="233"/>
      <c r="N137" s="234"/>
      <c r="O137" s="234"/>
      <c r="P137" s="235">
        <f>P138+P170+P200+P229+P270+P274+P324</f>
        <v>0</v>
      </c>
      <c r="Q137" s="234"/>
      <c r="R137" s="235">
        <f>R138+R170+R200+R229+R270+R274+R324</f>
        <v>147.83813738</v>
      </c>
      <c r="S137" s="234"/>
      <c r="T137" s="236">
        <f>T138+T170+T200+T229+T270+T274+T324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7" t="s">
        <v>84</v>
      </c>
      <c r="AT137" s="238" t="s">
        <v>75</v>
      </c>
      <c r="AU137" s="238" t="s">
        <v>76</v>
      </c>
      <c r="AY137" s="237" t="s">
        <v>161</v>
      </c>
      <c r="BK137" s="239">
        <f>BK138+BK170+BK200+BK229+BK270+BK274+BK324</f>
        <v>0</v>
      </c>
    </row>
    <row r="138" spans="1:63" s="12" customFormat="1" ht="22.8" customHeight="1">
      <c r="A138" s="12"/>
      <c r="B138" s="226"/>
      <c r="C138" s="227"/>
      <c r="D138" s="228" t="s">
        <v>75</v>
      </c>
      <c r="E138" s="240" t="s">
        <v>84</v>
      </c>
      <c r="F138" s="240" t="s">
        <v>162</v>
      </c>
      <c r="G138" s="227"/>
      <c r="H138" s="227"/>
      <c r="I138" s="230"/>
      <c r="J138" s="241">
        <f>BK138</f>
        <v>0</v>
      </c>
      <c r="K138" s="227"/>
      <c r="L138" s="232"/>
      <c r="M138" s="233"/>
      <c r="N138" s="234"/>
      <c r="O138" s="234"/>
      <c r="P138" s="235">
        <f>SUM(P139:P169)</f>
        <v>0</v>
      </c>
      <c r="Q138" s="234"/>
      <c r="R138" s="235">
        <f>SUM(R139:R169)</f>
        <v>0.0006</v>
      </c>
      <c r="S138" s="234"/>
      <c r="T138" s="236">
        <f>SUM(T139:T169)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7" t="s">
        <v>84</v>
      </c>
      <c r="AT138" s="238" t="s">
        <v>75</v>
      </c>
      <c r="AU138" s="238" t="s">
        <v>84</v>
      </c>
      <c r="AY138" s="237" t="s">
        <v>161</v>
      </c>
      <c r="BK138" s="239">
        <f>SUM(BK139:BK169)</f>
        <v>0</v>
      </c>
    </row>
    <row r="139" spans="1:65" s="2" customFormat="1" ht="21.75" customHeight="1">
      <c r="A139" s="37"/>
      <c r="B139" s="38"/>
      <c r="C139" s="242" t="s">
        <v>84</v>
      </c>
      <c r="D139" s="242" t="s">
        <v>163</v>
      </c>
      <c r="E139" s="243" t="s">
        <v>164</v>
      </c>
      <c r="F139" s="244" t="s">
        <v>165</v>
      </c>
      <c r="G139" s="245" t="s">
        <v>166</v>
      </c>
      <c r="H139" s="246">
        <v>75.6</v>
      </c>
      <c r="I139" s="247"/>
      <c r="J139" s="248">
        <f>ROUND(I139*H139,2)</f>
        <v>0</v>
      </c>
      <c r="K139" s="244" t="s">
        <v>167</v>
      </c>
      <c r="L139" s="43"/>
      <c r="M139" s="249" t="s">
        <v>1</v>
      </c>
      <c r="N139" s="250" t="s">
        <v>41</v>
      </c>
      <c r="O139" s="90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3" t="s">
        <v>168</v>
      </c>
      <c r="AT139" s="253" t="s">
        <v>163</v>
      </c>
      <c r="AU139" s="253" t="s">
        <v>86</v>
      </c>
      <c r="AY139" s="16" t="s">
        <v>161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6" t="s">
        <v>84</v>
      </c>
      <c r="BK139" s="254">
        <f>ROUND(I139*H139,2)</f>
        <v>0</v>
      </c>
      <c r="BL139" s="16" t="s">
        <v>168</v>
      </c>
      <c r="BM139" s="253" t="s">
        <v>169</v>
      </c>
    </row>
    <row r="140" spans="1:47" s="2" customFormat="1" ht="12">
      <c r="A140" s="37"/>
      <c r="B140" s="38"/>
      <c r="C140" s="39"/>
      <c r="D140" s="255" t="s">
        <v>170</v>
      </c>
      <c r="E140" s="39"/>
      <c r="F140" s="256" t="s">
        <v>171</v>
      </c>
      <c r="G140" s="39"/>
      <c r="H140" s="39"/>
      <c r="I140" s="153"/>
      <c r="J140" s="39"/>
      <c r="K140" s="39"/>
      <c r="L140" s="43"/>
      <c r="M140" s="257"/>
      <c r="N140" s="25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86</v>
      </c>
    </row>
    <row r="141" spans="1:51" s="13" customFormat="1" ht="12">
      <c r="A141" s="13"/>
      <c r="B141" s="259"/>
      <c r="C141" s="260"/>
      <c r="D141" s="255" t="s">
        <v>172</v>
      </c>
      <c r="E141" s="261" t="s">
        <v>1</v>
      </c>
      <c r="F141" s="262" t="s">
        <v>173</v>
      </c>
      <c r="G141" s="260"/>
      <c r="H141" s="263">
        <v>75.6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172</v>
      </c>
      <c r="AU141" s="269" t="s">
        <v>86</v>
      </c>
      <c r="AV141" s="13" t="s">
        <v>86</v>
      </c>
      <c r="AW141" s="13" t="s">
        <v>32</v>
      </c>
      <c r="AX141" s="13" t="s">
        <v>84</v>
      </c>
      <c r="AY141" s="269" t="s">
        <v>161</v>
      </c>
    </row>
    <row r="142" spans="1:65" s="2" customFormat="1" ht="21.75" customHeight="1">
      <c r="A142" s="37"/>
      <c r="B142" s="38"/>
      <c r="C142" s="242" t="s">
        <v>86</v>
      </c>
      <c r="D142" s="242" t="s">
        <v>163</v>
      </c>
      <c r="E142" s="243" t="s">
        <v>174</v>
      </c>
      <c r="F142" s="244" t="s">
        <v>175</v>
      </c>
      <c r="G142" s="245" t="s">
        <v>166</v>
      </c>
      <c r="H142" s="246">
        <v>22.501</v>
      </c>
      <c r="I142" s="247"/>
      <c r="J142" s="248">
        <f>ROUND(I142*H142,2)</f>
        <v>0</v>
      </c>
      <c r="K142" s="244" t="s">
        <v>167</v>
      </c>
      <c r="L142" s="43"/>
      <c r="M142" s="249" t="s">
        <v>1</v>
      </c>
      <c r="N142" s="250" t="s">
        <v>41</v>
      </c>
      <c r="O142" s="90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3" t="s">
        <v>168</v>
      </c>
      <c r="AT142" s="253" t="s">
        <v>163</v>
      </c>
      <c r="AU142" s="253" t="s">
        <v>86</v>
      </c>
      <c r="AY142" s="16" t="s">
        <v>161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6" t="s">
        <v>84</v>
      </c>
      <c r="BK142" s="254">
        <f>ROUND(I142*H142,2)</f>
        <v>0</v>
      </c>
      <c r="BL142" s="16" t="s">
        <v>168</v>
      </c>
      <c r="BM142" s="253" t="s">
        <v>176</v>
      </c>
    </row>
    <row r="143" spans="1:47" s="2" customFormat="1" ht="12">
      <c r="A143" s="37"/>
      <c r="B143" s="38"/>
      <c r="C143" s="39"/>
      <c r="D143" s="255" t="s">
        <v>170</v>
      </c>
      <c r="E143" s="39"/>
      <c r="F143" s="256" t="s">
        <v>177</v>
      </c>
      <c r="G143" s="39"/>
      <c r="H143" s="39"/>
      <c r="I143" s="153"/>
      <c r="J143" s="39"/>
      <c r="K143" s="39"/>
      <c r="L143" s="43"/>
      <c r="M143" s="257"/>
      <c r="N143" s="25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86</v>
      </c>
    </row>
    <row r="144" spans="1:51" s="13" customFormat="1" ht="12">
      <c r="A144" s="13"/>
      <c r="B144" s="259"/>
      <c r="C144" s="260"/>
      <c r="D144" s="255" t="s">
        <v>172</v>
      </c>
      <c r="E144" s="261" t="s">
        <v>1</v>
      </c>
      <c r="F144" s="262" t="s">
        <v>178</v>
      </c>
      <c r="G144" s="260"/>
      <c r="H144" s="263">
        <v>11.248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172</v>
      </c>
      <c r="AU144" s="269" t="s">
        <v>86</v>
      </c>
      <c r="AV144" s="13" t="s">
        <v>86</v>
      </c>
      <c r="AW144" s="13" t="s">
        <v>32</v>
      </c>
      <c r="AX144" s="13" t="s">
        <v>76</v>
      </c>
      <c r="AY144" s="269" t="s">
        <v>161</v>
      </c>
    </row>
    <row r="145" spans="1:51" s="13" customFormat="1" ht="12">
      <c r="A145" s="13"/>
      <c r="B145" s="259"/>
      <c r="C145" s="260"/>
      <c r="D145" s="255" t="s">
        <v>172</v>
      </c>
      <c r="E145" s="261" t="s">
        <v>1</v>
      </c>
      <c r="F145" s="262" t="s">
        <v>179</v>
      </c>
      <c r="G145" s="260"/>
      <c r="H145" s="263">
        <v>7.04</v>
      </c>
      <c r="I145" s="264"/>
      <c r="J145" s="260"/>
      <c r="K145" s="260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172</v>
      </c>
      <c r="AU145" s="269" t="s">
        <v>86</v>
      </c>
      <c r="AV145" s="13" t="s">
        <v>86</v>
      </c>
      <c r="AW145" s="13" t="s">
        <v>32</v>
      </c>
      <c r="AX145" s="13" t="s">
        <v>76</v>
      </c>
      <c r="AY145" s="269" t="s">
        <v>161</v>
      </c>
    </row>
    <row r="146" spans="1:51" s="13" customFormat="1" ht="12">
      <c r="A146" s="13"/>
      <c r="B146" s="259"/>
      <c r="C146" s="260"/>
      <c r="D146" s="255" t="s">
        <v>172</v>
      </c>
      <c r="E146" s="261" t="s">
        <v>1</v>
      </c>
      <c r="F146" s="262" t="s">
        <v>180</v>
      </c>
      <c r="G146" s="260"/>
      <c r="H146" s="263">
        <v>0.644</v>
      </c>
      <c r="I146" s="264"/>
      <c r="J146" s="260"/>
      <c r="K146" s="260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172</v>
      </c>
      <c r="AU146" s="269" t="s">
        <v>86</v>
      </c>
      <c r="AV146" s="13" t="s">
        <v>86</v>
      </c>
      <c r="AW146" s="13" t="s">
        <v>32</v>
      </c>
      <c r="AX146" s="13" t="s">
        <v>76</v>
      </c>
      <c r="AY146" s="269" t="s">
        <v>161</v>
      </c>
    </row>
    <row r="147" spans="1:51" s="13" customFormat="1" ht="12">
      <c r="A147" s="13"/>
      <c r="B147" s="259"/>
      <c r="C147" s="260"/>
      <c r="D147" s="255" t="s">
        <v>172</v>
      </c>
      <c r="E147" s="261" t="s">
        <v>1</v>
      </c>
      <c r="F147" s="262" t="s">
        <v>181</v>
      </c>
      <c r="G147" s="260"/>
      <c r="H147" s="263">
        <v>2.739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172</v>
      </c>
      <c r="AU147" s="269" t="s">
        <v>86</v>
      </c>
      <c r="AV147" s="13" t="s">
        <v>86</v>
      </c>
      <c r="AW147" s="13" t="s">
        <v>32</v>
      </c>
      <c r="AX147" s="13" t="s">
        <v>76</v>
      </c>
      <c r="AY147" s="269" t="s">
        <v>161</v>
      </c>
    </row>
    <row r="148" spans="1:51" s="13" customFormat="1" ht="12">
      <c r="A148" s="13"/>
      <c r="B148" s="259"/>
      <c r="C148" s="260"/>
      <c r="D148" s="255" t="s">
        <v>172</v>
      </c>
      <c r="E148" s="261" t="s">
        <v>1</v>
      </c>
      <c r="F148" s="262" t="s">
        <v>182</v>
      </c>
      <c r="G148" s="260"/>
      <c r="H148" s="263">
        <v>0.83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172</v>
      </c>
      <c r="AU148" s="269" t="s">
        <v>86</v>
      </c>
      <c r="AV148" s="13" t="s">
        <v>86</v>
      </c>
      <c r="AW148" s="13" t="s">
        <v>32</v>
      </c>
      <c r="AX148" s="13" t="s">
        <v>76</v>
      </c>
      <c r="AY148" s="269" t="s">
        <v>161</v>
      </c>
    </row>
    <row r="149" spans="1:51" s="14" customFormat="1" ht="12">
      <c r="A149" s="14"/>
      <c r="B149" s="270"/>
      <c r="C149" s="271"/>
      <c r="D149" s="255" t="s">
        <v>172</v>
      </c>
      <c r="E149" s="272" t="s">
        <v>1</v>
      </c>
      <c r="F149" s="273" t="s">
        <v>183</v>
      </c>
      <c r="G149" s="271"/>
      <c r="H149" s="274">
        <v>22.500999999999998</v>
      </c>
      <c r="I149" s="275"/>
      <c r="J149" s="271"/>
      <c r="K149" s="271"/>
      <c r="L149" s="276"/>
      <c r="M149" s="277"/>
      <c r="N149" s="278"/>
      <c r="O149" s="278"/>
      <c r="P149" s="278"/>
      <c r="Q149" s="278"/>
      <c r="R149" s="278"/>
      <c r="S149" s="278"/>
      <c r="T149" s="27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0" t="s">
        <v>172</v>
      </c>
      <c r="AU149" s="280" t="s">
        <v>86</v>
      </c>
      <c r="AV149" s="14" t="s">
        <v>168</v>
      </c>
      <c r="AW149" s="14" t="s">
        <v>32</v>
      </c>
      <c r="AX149" s="14" t="s">
        <v>84</v>
      </c>
      <c r="AY149" s="280" t="s">
        <v>161</v>
      </c>
    </row>
    <row r="150" spans="1:65" s="2" customFormat="1" ht="21.75" customHeight="1">
      <c r="A150" s="37"/>
      <c r="B150" s="38"/>
      <c r="C150" s="242" t="s">
        <v>184</v>
      </c>
      <c r="D150" s="242" t="s">
        <v>163</v>
      </c>
      <c r="E150" s="243" t="s">
        <v>185</v>
      </c>
      <c r="F150" s="244" t="s">
        <v>186</v>
      </c>
      <c r="G150" s="245" t="s">
        <v>166</v>
      </c>
      <c r="H150" s="246">
        <v>98.101</v>
      </c>
      <c r="I150" s="247"/>
      <c r="J150" s="248">
        <f>ROUND(I150*H150,2)</f>
        <v>0</v>
      </c>
      <c r="K150" s="244" t="s">
        <v>167</v>
      </c>
      <c r="L150" s="43"/>
      <c r="M150" s="249" t="s">
        <v>1</v>
      </c>
      <c r="N150" s="250" t="s">
        <v>41</v>
      </c>
      <c r="O150" s="90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3" t="s">
        <v>168</v>
      </c>
      <c r="AT150" s="253" t="s">
        <v>163</v>
      </c>
      <c r="AU150" s="253" t="s">
        <v>86</v>
      </c>
      <c r="AY150" s="16" t="s">
        <v>161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6" t="s">
        <v>84</v>
      </c>
      <c r="BK150" s="254">
        <f>ROUND(I150*H150,2)</f>
        <v>0</v>
      </c>
      <c r="BL150" s="16" t="s">
        <v>168</v>
      </c>
      <c r="BM150" s="253" t="s">
        <v>187</v>
      </c>
    </row>
    <row r="151" spans="1:47" s="2" customFormat="1" ht="12">
      <c r="A151" s="37"/>
      <c r="B151" s="38"/>
      <c r="C151" s="39"/>
      <c r="D151" s="255" t="s">
        <v>170</v>
      </c>
      <c r="E151" s="39"/>
      <c r="F151" s="256" t="s">
        <v>188</v>
      </c>
      <c r="G151" s="39"/>
      <c r="H151" s="39"/>
      <c r="I151" s="153"/>
      <c r="J151" s="39"/>
      <c r="K151" s="39"/>
      <c r="L151" s="43"/>
      <c r="M151" s="257"/>
      <c r="N151" s="25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86</v>
      </c>
    </row>
    <row r="152" spans="1:65" s="2" customFormat="1" ht="33" customHeight="1">
      <c r="A152" s="37"/>
      <c r="B152" s="38"/>
      <c r="C152" s="242" t="s">
        <v>168</v>
      </c>
      <c r="D152" s="242" t="s">
        <v>163</v>
      </c>
      <c r="E152" s="243" t="s">
        <v>189</v>
      </c>
      <c r="F152" s="244" t="s">
        <v>190</v>
      </c>
      <c r="G152" s="245" t="s">
        <v>166</v>
      </c>
      <c r="H152" s="246">
        <v>981.01</v>
      </c>
      <c r="I152" s="247"/>
      <c r="J152" s="248">
        <f>ROUND(I152*H152,2)</f>
        <v>0</v>
      </c>
      <c r="K152" s="244" t="s">
        <v>167</v>
      </c>
      <c r="L152" s="43"/>
      <c r="M152" s="249" t="s">
        <v>1</v>
      </c>
      <c r="N152" s="250" t="s">
        <v>41</v>
      </c>
      <c r="O152" s="90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3" t="s">
        <v>168</v>
      </c>
      <c r="AT152" s="253" t="s">
        <v>163</v>
      </c>
      <c r="AU152" s="253" t="s">
        <v>86</v>
      </c>
      <c r="AY152" s="16" t="s">
        <v>161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6" t="s">
        <v>84</v>
      </c>
      <c r="BK152" s="254">
        <f>ROUND(I152*H152,2)</f>
        <v>0</v>
      </c>
      <c r="BL152" s="16" t="s">
        <v>168</v>
      </c>
      <c r="BM152" s="253" t="s">
        <v>191</v>
      </c>
    </row>
    <row r="153" spans="1:47" s="2" customFormat="1" ht="12">
      <c r="A153" s="37"/>
      <c r="B153" s="38"/>
      <c r="C153" s="39"/>
      <c r="D153" s="255" t="s">
        <v>170</v>
      </c>
      <c r="E153" s="39"/>
      <c r="F153" s="256" t="s">
        <v>192</v>
      </c>
      <c r="G153" s="39"/>
      <c r="H153" s="39"/>
      <c r="I153" s="153"/>
      <c r="J153" s="39"/>
      <c r="K153" s="39"/>
      <c r="L153" s="43"/>
      <c r="M153" s="257"/>
      <c r="N153" s="25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86</v>
      </c>
    </row>
    <row r="154" spans="1:51" s="13" customFormat="1" ht="12">
      <c r="A154" s="13"/>
      <c r="B154" s="259"/>
      <c r="C154" s="260"/>
      <c r="D154" s="255" t="s">
        <v>172</v>
      </c>
      <c r="E154" s="260"/>
      <c r="F154" s="262" t="s">
        <v>193</v>
      </c>
      <c r="G154" s="260"/>
      <c r="H154" s="263">
        <v>981.01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172</v>
      </c>
      <c r="AU154" s="269" t="s">
        <v>86</v>
      </c>
      <c r="AV154" s="13" t="s">
        <v>86</v>
      </c>
      <c r="AW154" s="13" t="s">
        <v>4</v>
      </c>
      <c r="AX154" s="13" t="s">
        <v>84</v>
      </c>
      <c r="AY154" s="269" t="s">
        <v>161</v>
      </c>
    </row>
    <row r="155" spans="1:65" s="2" customFormat="1" ht="21.75" customHeight="1">
      <c r="A155" s="37"/>
      <c r="B155" s="38"/>
      <c r="C155" s="242" t="s">
        <v>194</v>
      </c>
      <c r="D155" s="242" t="s">
        <v>163</v>
      </c>
      <c r="E155" s="243" t="s">
        <v>195</v>
      </c>
      <c r="F155" s="244" t="s">
        <v>196</v>
      </c>
      <c r="G155" s="245" t="s">
        <v>197</v>
      </c>
      <c r="H155" s="246">
        <v>88.501</v>
      </c>
      <c r="I155" s="247"/>
      <c r="J155" s="248">
        <f>ROUND(I155*H155,2)</f>
        <v>0</v>
      </c>
      <c r="K155" s="244" t="s">
        <v>167</v>
      </c>
      <c r="L155" s="43"/>
      <c r="M155" s="249" t="s">
        <v>1</v>
      </c>
      <c r="N155" s="250" t="s">
        <v>41</v>
      </c>
      <c r="O155" s="90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168</v>
      </c>
      <c r="AT155" s="253" t="s">
        <v>163</v>
      </c>
      <c r="AU155" s="253" t="s">
        <v>86</v>
      </c>
      <c r="AY155" s="16" t="s">
        <v>161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84</v>
      </c>
      <c r="BK155" s="254">
        <f>ROUND(I155*H155,2)</f>
        <v>0</v>
      </c>
      <c r="BL155" s="16" t="s">
        <v>168</v>
      </c>
      <c r="BM155" s="253" t="s">
        <v>198</v>
      </c>
    </row>
    <row r="156" spans="1:47" s="2" customFormat="1" ht="12">
      <c r="A156" s="37"/>
      <c r="B156" s="38"/>
      <c r="C156" s="39"/>
      <c r="D156" s="255" t="s">
        <v>170</v>
      </c>
      <c r="E156" s="39"/>
      <c r="F156" s="256" t="s">
        <v>199</v>
      </c>
      <c r="G156" s="39"/>
      <c r="H156" s="39"/>
      <c r="I156" s="153"/>
      <c r="J156" s="39"/>
      <c r="K156" s="39"/>
      <c r="L156" s="43"/>
      <c r="M156" s="257"/>
      <c r="N156" s="25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86</v>
      </c>
    </row>
    <row r="157" spans="1:51" s="13" customFormat="1" ht="12">
      <c r="A157" s="13"/>
      <c r="B157" s="259"/>
      <c r="C157" s="260"/>
      <c r="D157" s="255" t="s">
        <v>172</v>
      </c>
      <c r="E157" s="261" t="s">
        <v>1</v>
      </c>
      <c r="F157" s="262" t="s">
        <v>200</v>
      </c>
      <c r="G157" s="260"/>
      <c r="H157" s="263">
        <v>88.501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172</v>
      </c>
      <c r="AU157" s="269" t="s">
        <v>86</v>
      </c>
      <c r="AV157" s="13" t="s">
        <v>86</v>
      </c>
      <c r="AW157" s="13" t="s">
        <v>32</v>
      </c>
      <c r="AX157" s="13" t="s">
        <v>84</v>
      </c>
      <c r="AY157" s="269" t="s">
        <v>161</v>
      </c>
    </row>
    <row r="158" spans="1:65" s="2" customFormat="1" ht="21.75" customHeight="1">
      <c r="A158" s="37"/>
      <c r="B158" s="38"/>
      <c r="C158" s="242" t="s">
        <v>201</v>
      </c>
      <c r="D158" s="242" t="s">
        <v>163</v>
      </c>
      <c r="E158" s="243" t="s">
        <v>202</v>
      </c>
      <c r="F158" s="244" t="s">
        <v>203</v>
      </c>
      <c r="G158" s="245" t="s">
        <v>166</v>
      </c>
      <c r="H158" s="246">
        <v>9.6</v>
      </c>
      <c r="I158" s="247"/>
      <c r="J158" s="248">
        <f>ROUND(I158*H158,2)</f>
        <v>0</v>
      </c>
      <c r="K158" s="244" t="s">
        <v>167</v>
      </c>
      <c r="L158" s="43"/>
      <c r="M158" s="249" t="s">
        <v>1</v>
      </c>
      <c r="N158" s="250" t="s">
        <v>41</v>
      </c>
      <c r="O158" s="90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3" t="s">
        <v>168</v>
      </c>
      <c r="AT158" s="253" t="s">
        <v>163</v>
      </c>
      <c r="AU158" s="253" t="s">
        <v>86</v>
      </c>
      <c r="AY158" s="16" t="s">
        <v>161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6" t="s">
        <v>84</v>
      </c>
      <c r="BK158" s="254">
        <f>ROUND(I158*H158,2)</f>
        <v>0</v>
      </c>
      <c r="BL158" s="16" t="s">
        <v>168</v>
      </c>
      <c r="BM158" s="253" t="s">
        <v>204</v>
      </c>
    </row>
    <row r="159" spans="1:47" s="2" customFormat="1" ht="12">
      <c r="A159" s="37"/>
      <c r="B159" s="38"/>
      <c r="C159" s="39"/>
      <c r="D159" s="255" t="s">
        <v>170</v>
      </c>
      <c r="E159" s="39"/>
      <c r="F159" s="256" t="s">
        <v>205</v>
      </c>
      <c r="G159" s="39"/>
      <c r="H159" s="39"/>
      <c r="I159" s="153"/>
      <c r="J159" s="39"/>
      <c r="K159" s="39"/>
      <c r="L159" s="43"/>
      <c r="M159" s="257"/>
      <c r="N159" s="25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86</v>
      </c>
    </row>
    <row r="160" spans="1:51" s="13" customFormat="1" ht="12">
      <c r="A160" s="13"/>
      <c r="B160" s="259"/>
      <c r="C160" s="260"/>
      <c r="D160" s="255" t="s">
        <v>172</v>
      </c>
      <c r="E160" s="261" t="s">
        <v>1</v>
      </c>
      <c r="F160" s="262" t="s">
        <v>206</v>
      </c>
      <c r="G160" s="260"/>
      <c r="H160" s="263">
        <v>9.6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172</v>
      </c>
      <c r="AU160" s="269" t="s">
        <v>86</v>
      </c>
      <c r="AV160" s="13" t="s">
        <v>86</v>
      </c>
      <c r="AW160" s="13" t="s">
        <v>32</v>
      </c>
      <c r="AX160" s="13" t="s">
        <v>84</v>
      </c>
      <c r="AY160" s="269" t="s">
        <v>161</v>
      </c>
    </row>
    <row r="161" spans="1:65" s="2" customFormat="1" ht="21.75" customHeight="1">
      <c r="A161" s="37"/>
      <c r="B161" s="38"/>
      <c r="C161" s="242" t="s">
        <v>207</v>
      </c>
      <c r="D161" s="242" t="s">
        <v>163</v>
      </c>
      <c r="E161" s="243" t="s">
        <v>208</v>
      </c>
      <c r="F161" s="244" t="s">
        <v>209</v>
      </c>
      <c r="G161" s="245" t="s">
        <v>210</v>
      </c>
      <c r="H161" s="246">
        <v>40</v>
      </c>
      <c r="I161" s="247"/>
      <c r="J161" s="248">
        <f>ROUND(I161*H161,2)</f>
        <v>0</v>
      </c>
      <c r="K161" s="244" t="s">
        <v>167</v>
      </c>
      <c r="L161" s="43"/>
      <c r="M161" s="249" t="s">
        <v>1</v>
      </c>
      <c r="N161" s="250" t="s">
        <v>41</v>
      </c>
      <c r="O161" s="90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3" t="s">
        <v>168</v>
      </c>
      <c r="AT161" s="253" t="s">
        <v>163</v>
      </c>
      <c r="AU161" s="253" t="s">
        <v>86</v>
      </c>
      <c r="AY161" s="16" t="s">
        <v>161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6" t="s">
        <v>84</v>
      </c>
      <c r="BK161" s="254">
        <f>ROUND(I161*H161,2)</f>
        <v>0</v>
      </c>
      <c r="BL161" s="16" t="s">
        <v>168</v>
      </c>
      <c r="BM161" s="253" t="s">
        <v>211</v>
      </c>
    </row>
    <row r="162" spans="1:47" s="2" customFormat="1" ht="12">
      <c r="A162" s="37"/>
      <c r="B162" s="38"/>
      <c r="C162" s="39"/>
      <c r="D162" s="255" t="s">
        <v>170</v>
      </c>
      <c r="E162" s="39"/>
      <c r="F162" s="256" t="s">
        <v>212</v>
      </c>
      <c r="G162" s="39"/>
      <c r="H162" s="39"/>
      <c r="I162" s="153"/>
      <c r="J162" s="39"/>
      <c r="K162" s="39"/>
      <c r="L162" s="43"/>
      <c r="M162" s="257"/>
      <c r="N162" s="25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86</v>
      </c>
    </row>
    <row r="163" spans="1:65" s="2" customFormat="1" ht="16.5" customHeight="1">
      <c r="A163" s="37"/>
      <c r="B163" s="38"/>
      <c r="C163" s="281" t="s">
        <v>213</v>
      </c>
      <c r="D163" s="281" t="s">
        <v>214</v>
      </c>
      <c r="E163" s="282" t="s">
        <v>215</v>
      </c>
      <c r="F163" s="283" t="s">
        <v>216</v>
      </c>
      <c r="G163" s="284" t="s">
        <v>217</v>
      </c>
      <c r="H163" s="285">
        <v>0.6</v>
      </c>
      <c r="I163" s="286"/>
      <c r="J163" s="287">
        <f>ROUND(I163*H163,2)</f>
        <v>0</v>
      </c>
      <c r="K163" s="283" t="s">
        <v>167</v>
      </c>
      <c r="L163" s="288"/>
      <c r="M163" s="289" t="s">
        <v>1</v>
      </c>
      <c r="N163" s="290" t="s">
        <v>41</v>
      </c>
      <c r="O163" s="90"/>
      <c r="P163" s="251">
        <f>O163*H163</f>
        <v>0</v>
      </c>
      <c r="Q163" s="251">
        <v>0.001</v>
      </c>
      <c r="R163" s="251">
        <f>Q163*H163</f>
        <v>0.0006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213</v>
      </c>
      <c r="AT163" s="253" t="s">
        <v>214</v>
      </c>
      <c r="AU163" s="253" t="s">
        <v>86</v>
      </c>
      <c r="AY163" s="16" t="s">
        <v>161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84</v>
      </c>
      <c r="BK163" s="254">
        <f>ROUND(I163*H163,2)</f>
        <v>0</v>
      </c>
      <c r="BL163" s="16" t="s">
        <v>168</v>
      </c>
      <c r="BM163" s="253" t="s">
        <v>218</v>
      </c>
    </row>
    <row r="164" spans="1:47" s="2" customFormat="1" ht="12">
      <c r="A164" s="37"/>
      <c r="B164" s="38"/>
      <c r="C164" s="39"/>
      <c r="D164" s="255" t="s">
        <v>170</v>
      </c>
      <c r="E164" s="39"/>
      <c r="F164" s="256" t="s">
        <v>216</v>
      </c>
      <c r="G164" s="39"/>
      <c r="H164" s="39"/>
      <c r="I164" s="153"/>
      <c r="J164" s="39"/>
      <c r="K164" s="39"/>
      <c r="L164" s="43"/>
      <c r="M164" s="257"/>
      <c r="N164" s="25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86</v>
      </c>
    </row>
    <row r="165" spans="1:51" s="13" customFormat="1" ht="12">
      <c r="A165" s="13"/>
      <c r="B165" s="259"/>
      <c r="C165" s="260"/>
      <c r="D165" s="255" t="s">
        <v>172</v>
      </c>
      <c r="E165" s="260"/>
      <c r="F165" s="262" t="s">
        <v>219</v>
      </c>
      <c r="G165" s="260"/>
      <c r="H165" s="263">
        <v>0.6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172</v>
      </c>
      <c r="AU165" s="269" t="s">
        <v>86</v>
      </c>
      <c r="AV165" s="13" t="s">
        <v>86</v>
      </c>
      <c r="AW165" s="13" t="s">
        <v>4</v>
      </c>
      <c r="AX165" s="13" t="s">
        <v>84</v>
      </c>
      <c r="AY165" s="269" t="s">
        <v>161</v>
      </c>
    </row>
    <row r="166" spans="1:65" s="2" customFormat="1" ht="16.5" customHeight="1">
      <c r="A166" s="37"/>
      <c r="B166" s="38"/>
      <c r="C166" s="242" t="s">
        <v>220</v>
      </c>
      <c r="D166" s="242" t="s">
        <v>163</v>
      </c>
      <c r="E166" s="243" t="s">
        <v>221</v>
      </c>
      <c r="F166" s="244" t="s">
        <v>222</v>
      </c>
      <c r="G166" s="245" t="s">
        <v>210</v>
      </c>
      <c r="H166" s="246">
        <v>40</v>
      </c>
      <c r="I166" s="247"/>
      <c r="J166" s="248">
        <f>ROUND(I166*H166,2)</f>
        <v>0</v>
      </c>
      <c r="K166" s="244" t="s">
        <v>167</v>
      </c>
      <c r="L166" s="43"/>
      <c r="M166" s="249" t="s">
        <v>1</v>
      </c>
      <c r="N166" s="250" t="s">
        <v>41</v>
      </c>
      <c r="O166" s="90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3" t="s">
        <v>168</v>
      </c>
      <c r="AT166" s="253" t="s">
        <v>163</v>
      </c>
      <c r="AU166" s="253" t="s">
        <v>86</v>
      </c>
      <c r="AY166" s="16" t="s">
        <v>161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6" t="s">
        <v>84</v>
      </c>
      <c r="BK166" s="254">
        <f>ROUND(I166*H166,2)</f>
        <v>0</v>
      </c>
      <c r="BL166" s="16" t="s">
        <v>168</v>
      </c>
      <c r="BM166" s="253" t="s">
        <v>223</v>
      </c>
    </row>
    <row r="167" spans="1:47" s="2" customFormat="1" ht="12">
      <c r="A167" s="37"/>
      <c r="B167" s="38"/>
      <c r="C167" s="39"/>
      <c r="D167" s="255" t="s">
        <v>170</v>
      </c>
      <c r="E167" s="39"/>
      <c r="F167" s="256" t="s">
        <v>224</v>
      </c>
      <c r="G167" s="39"/>
      <c r="H167" s="39"/>
      <c r="I167" s="153"/>
      <c r="J167" s="39"/>
      <c r="K167" s="39"/>
      <c r="L167" s="43"/>
      <c r="M167" s="257"/>
      <c r="N167" s="25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86</v>
      </c>
    </row>
    <row r="168" spans="1:65" s="2" customFormat="1" ht="21.75" customHeight="1">
      <c r="A168" s="37"/>
      <c r="B168" s="38"/>
      <c r="C168" s="242" t="s">
        <v>225</v>
      </c>
      <c r="D168" s="242" t="s">
        <v>163</v>
      </c>
      <c r="E168" s="243" t="s">
        <v>226</v>
      </c>
      <c r="F168" s="244" t="s">
        <v>227</v>
      </c>
      <c r="G168" s="245" t="s">
        <v>210</v>
      </c>
      <c r="H168" s="246">
        <v>40</v>
      </c>
      <c r="I168" s="247"/>
      <c r="J168" s="248">
        <f>ROUND(I168*H168,2)</f>
        <v>0</v>
      </c>
      <c r="K168" s="244" t="s">
        <v>167</v>
      </c>
      <c r="L168" s="43"/>
      <c r="M168" s="249" t="s">
        <v>1</v>
      </c>
      <c r="N168" s="250" t="s">
        <v>41</v>
      </c>
      <c r="O168" s="90"/>
      <c r="P168" s="251">
        <f>O168*H168</f>
        <v>0</v>
      </c>
      <c r="Q168" s="251">
        <v>0</v>
      </c>
      <c r="R168" s="251">
        <f>Q168*H168</f>
        <v>0</v>
      </c>
      <c r="S168" s="251">
        <v>0</v>
      </c>
      <c r="T168" s="25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3" t="s">
        <v>168</v>
      </c>
      <c r="AT168" s="253" t="s">
        <v>163</v>
      </c>
      <c r="AU168" s="253" t="s">
        <v>86</v>
      </c>
      <c r="AY168" s="16" t="s">
        <v>161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6" t="s">
        <v>84</v>
      </c>
      <c r="BK168" s="254">
        <f>ROUND(I168*H168,2)</f>
        <v>0</v>
      </c>
      <c r="BL168" s="16" t="s">
        <v>168</v>
      </c>
      <c r="BM168" s="253" t="s">
        <v>228</v>
      </c>
    </row>
    <row r="169" spans="1:47" s="2" customFormat="1" ht="12">
      <c r="A169" s="37"/>
      <c r="B169" s="38"/>
      <c r="C169" s="39"/>
      <c r="D169" s="255" t="s">
        <v>170</v>
      </c>
      <c r="E169" s="39"/>
      <c r="F169" s="256" t="s">
        <v>229</v>
      </c>
      <c r="G169" s="39"/>
      <c r="H169" s="39"/>
      <c r="I169" s="153"/>
      <c r="J169" s="39"/>
      <c r="K169" s="39"/>
      <c r="L169" s="43"/>
      <c r="M169" s="257"/>
      <c r="N169" s="258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86</v>
      </c>
    </row>
    <row r="170" spans="1:63" s="12" customFormat="1" ht="22.8" customHeight="1">
      <c r="A170" s="12"/>
      <c r="B170" s="226"/>
      <c r="C170" s="227"/>
      <c r="D170" s="228" t="s">
        <v>75</v>
      </c>
      <c r="E170" s="240" t="s">
        <v>86</v>
      </c>
      <c r="F170" s="240" t="s">
        <v>230</v>
      </c>
      <c r="G170" s="227"/>
      <c r="H170" s="227"/>
      <c r="I170" s="230"/>
      <c r="J170" s="241">
        <f>BK170</f>
        <v>0</v>
      </c>
      <c r="K170" s="227"/>
      <c r="L170" s="232"/>
      <c r="M170" s="233"/>
      <c r="N170" s="234"/>
      <c r="O170" s="234"/>
      <c r="P170" s="235">
        <f>SUM(P171:P199)</f>
        <v>0</v>
      </c>
      <c r="Q170" s="234"/>
      <c r="R170" s="235">
        <f>SUM(R171:R199)</f>
        <v>67.48392236000001</v>
      </c>
      <c r="S170" s="234"/>
      <c r="T170" s="236">
        <f>SUM(T171:T199)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7" t="s">
        <v>84</v>
      </c>
      <c r="AT170" s="238" t="s">
        <v>75</v>
      </c>
      <c r="AU170" s="238" t="s">
        <v>84</v>
      </c>
      <c r="AY170" s="237" t="s">
        <v>161</v>
      </c>
      <c r="BK170" s="239">
        <f>SUM(BK171:BK199)</f>
        <v>0</v>
      </c>
    </row>
    <row r="171" spans="1:65" s="2" customFormat="1" ht="33" customHeight="1">
      <c r="A171" s="37"/>
      <c r="B171" s="38"/>
      <c r="C171" s="242" t="s">
        <v>231</v>
      </c>
      <c r="D171" s="242" t="s">
        <v>163</v>
      </c>
      <c r="E171" s="243" t="s">
        <v>232</v>
      </c>
      <c r="F171" s="244" t="s">
        <v>233</v>
      </c>
      <c r="G171" s="245" t="s">
        <v>234</v>
      </c>
      <c r="H171" s="246">
        <v>23</v>
      </c>
      <c r="I171" s="247"/>
      <c r="J171" s="248">
        <f>ROUND(I171*H171,2)</f>
        <v>0</v>
      </c>
      <c r="K171" s="244" t="s">
        <v>167</v>
      </c>
      <c r="L171" s="43"/>
      <c r="M171" s="249" t="s">
        <v>1</v>
      </c>
      <c r="N171" s="250" t="s">
        <v>41</v>
      </c>
      <c r="O171" s="90"/>
      <c r="P171" s="251">
        <f>O171*H171</f>
        <v>0</v>
      </c>
      <c r="Q171" s="251">
        <v>0.2044</v>
      </c>
      <c r="R171" s="251">
        <f>Q171*H171</f>
        <v>4.7012</v>
      </c>
      <c r="S171" s="251">
        <v>0</v>
      </c>
      <c r="T171" s="25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3" t="s">
        <v>168</v>
      </c>
      <c r="AT171" s="253" t="s">
        <v>163</v>
      </c>
      <c r="AU171" s="253" t="s">
        <v>86</v>
      </c>
      <c r="AY171" s="16" t="s">
        <v>161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6" t="s">
        <v>84</v>
      </c>
      <c r="BK171" s="254">
        <f>ROUND(I171*H171,2)</f>
        <v>0</v>
      </c>
      <c r="BL171" s="16" t="s">
        <v>168</v>
      </c>
      <c r="BM171" s="253" t="s">
        <v>235</v>
      </c>
    </row>
    <row r="172" spans="1:47" s="2" customFormat="1" ht="12">
      <c r="A172" s="37"/>
      <c r="B172" s="38"/>
      <c r="C172" s="39"/>
      <c r="D172" s="255" t="s">
        <v>170</v>
      </c>
      <c r="E172" s="39"/>
      <c r="F172" s="256" t="s">
        <v>236</v>
      </c>
      <c r="G172" s="39"/>
      <c r="H172" s="39"/>
      <c r="I172" s="153"/>
      <c r="J172" s="39"/>
      <c r="K172" s="39"/>
      <c r="L172" s="43"/>
      <c r="M172" s="257"/>
      <c r="N172" s="25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86</v>
      </c>
    </row>
    <row r="173" spans="1:65" s="2" customFormat="1" ht="21.75" customHeight="1">
      <c r="A173" s="37"/>
      <c r="B173" s="38"/>
      <c r="C173" s="242" t="s">
        <v>237</v>
      </c>
      <c r="D173" s="242" t="s">
        <v>163</v>
      </c>
      <c r="E173" s="243" t="s">
        <v>238</v>
      </c>
      <c r="F173" s="244" t="s">
        <v>239</v>
      </c>
      <c r="G173" s="245" t="s">
        <v>166</v>
      </c>
      <c r="H173" s="246">
        <v>11.827</v>
      </c>
      <c r="I173" s="247"/>
      <c r="J173" s="248">
        <f>ROUND(I173*H173,2)</f>
        <v>0</v>
      </c>
      <c r="K173" s="244" t="s">
        <v>167</v>
      </c>
      <c r="L173" s="43"/>
      <c r="M173" s="249" t="s">
        <v>1</v>
      </c>
      <c r="N173" s="250" t="s">
        <v>41</v>
      </c>
      <c r="O173" s="90"/>
      <c r="P173" s="251">
        <f>O173*H173</f>
        <v>0</v>
      </c>
      <c r="Q173" s="251">
        <v>1.98</v>
      </c>
      <c r="R173" s="251">
        <f>Q173*H173</f>
        <v>23.41746</v>
      </c>
      <c r="S173" s="251">
        <v>0</v>
      </c>
      <c r="T173" s="25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3" t="s">
        <v>168</v>
      </c>
      <c r="AT173" s="253" t="s">
        <v>163</v>
      </c>
      <c r="AU173" s="253" t="s">
        <v>86</v>
      </c>
      <c r="AY173" s="16" t="s">
        <v>161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6" t="s">
        <v>84</v>
      </c>
      <c r="BK173" s="254">
        <f>ROUND(I173*H173,2)</f>
        <v>0</v>
      </c>
      <c r="BL173" s="16" t="s">
        <v>168</v>
      </c>
      <c r="BM173" s="253" t="s">
        <v>240</v>
      </c>
    </row>
    <row r="174" spans="1:47" s="2" customFormat="1" ht="12">
      <c r="A174" s="37"/>
      <c r="B174" s="38"/>
      <c r="C174" s="39"/>
      <c r="D174" s="255" t="s">
        <v>170</v>
      </c>
      <c r="E174" s="39"/>
      <c r="F174" s="256" t="s">
        <v>241</v>
      </c>
      <c r="G174" s="39"/>
      <c r="H174" s="39"/>
      <c r="I174" s="153"/>
      <c r="J174" s="39"/>
      <c r="K174" s="39"/>
      <c r="L174" s="43"/>
      <c r="M174" s="257"/>
      <c r="N174" s="25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86</v>
      </c>
    </row>
    <row r="175" spans="1:51" s="13" customFormat="1" ht="12">
      <c r="A175" s="13"/>
      <c r="B175" s="259"/>
      <c r="C175" s="260"/>
      <c r="D175" s="255" t="s">
        <v>172</v>
      </c>
      <c r="E175" s="261" t="s">
        <v>1</v>
      </c>
      <c r="F175" s="262" t="s">
        <v>242</v>
      </c>
      <c r="G175" s="260"/>
      <c r="H175" s="263">
        <v>2.045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172</v>
      </c>
      <c r="AU175" s="269" t="s">
        <v>86</v>
      </c>
      <c r="AV175" s="13" t="s">
        <v>86</v>
      </c>
      <c r="AW175" s="13" t="s">
        <v>32</v>
      </c>
      <c r="AX175" s="13" t="s">
        <v>76</v>
      </c>
      <c r="AY175" s="269" t="s">
        <v>161</v>
      </c>
    </row>
    <row r="176" spans="1:51" s="13" customFormat="1" ht="12">
      <c r="A176" s="13"/>
      <c r="B176" s="259"/>
      <c r="C176" s="260"/>
      <c r="D176" s="255" t="s">
        <v>172</v>
      </c>
      <c r="E176" s="261" t="s">
        <v>1</v>
      </c>
      <c r="F176" s="262" t="s">
        <v>243</v>
      </c>
      <c r="G176" s="260"/>
      <c r="H176" s="263">
        <v>0.88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172</v>
      </c>
      <c r="AU176" s="269" t="s">
        <v>86</v>
      </c>
      <c r="AV176" s="13" t="s">
        <v>86</v>
      </c>
      <c r="AW176" s="13" t="s">
        <v>32</v>
      </c>
      <c r="AX176" s="13" t="s">
        <v>76</v>
      </c>
      <c r="AY176" s="269" t="s">
        <v>161</v>
      </c>
    </row>
    <row r="177" spans="1:51" s="13" customFormat="1" ht="12">
      <c r="A177" s="13"/>
      <c r="B177" s="259"/>
      <c r="C177" s="260"/>
      <c r="D177" s="255" t="s">
        <v>172</v>
      </c>
      <c r="E177" s="261" t="s">
        <v>1</v>
      </c>
      <c r="F177" s="262" t="s">
        <v>244</v>
      </c>
      <c r="G177" s="260"/>
      <c r="H177" s="263">
        <v>0.286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172</v>
      </c>
      <c r="AU177" s="269" t="s">
        <v>86</v>
      </c>
      <c r="AV177" s="13" t="s">
        <v>86</v>
      </c>
      <c r="AW177" s="13" t="s">
        <v>32</v>
      </c>
      <c r="AX177" s="13" t="s">
        <v>76</v>
      </c>
      <c r="AY177" s="269" t="s">
        <v>161</v>
      </c>
    </row>
    <row r="178" spans="1:51" s="13" customFormat="1" ht="12">
      <c r="A178" s="13"/>
      <c r="B178" s="259"/>
      <c r="C178" s="260"/>
      <c r="D178" s="255" t="s">
        <v>172</v>
      </c>
      <c r="E178" s="261" t="s">
        <v>1</v>
      </c>
      <c r="F178" s="262" t="s">
        <v>245</v>
      </c>
      <c r="G178" s="260"/>
      <c r="H178" s="263">
        <v>0.342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172</v>
      </c>
      <c r="AU178" s="269" t="s">
        <v>86</v>
      </c>
      <c r="AV178" s="13" t="s">
        <v>86</v>
      </c>
      <c r="AW178" s="13" t="s">
        <v>32</v>
      </c>
      <c r="AX178" s="13" t="s">
        <v>76</v>
      </c>
      <c r="AY178" s="269" t="s">
        <v>161</v>
      </c>
    </row>
    <row r="179" spans="1:51" s="13" customFormat="1" ht="12">
      <c r="A179" s="13"/>
      <c r="B179" s="259"/>
      <c r="C179" s="260"/>
      <c r="D179" s="255" t="s">
        <v>172</v>
      </c>
      <c r="E179" s="261" t="s">
        <v>1</v>
      </c>
      <c r="F179" s="262" t="s">
        <v>246</v>
      </c>
      <c r="G179" s="260"/>
      <c r="H179" s="263">
        <v>0.277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172</v>
      </c>
      <c r="AU179" s="269" t="s">
        <v>86</v>
      </c>
      <c r="AV179" s="13" t="s">
        <v>86</v>
      </c>
      <c r="AW179" s="13" t="s">
        <v>32</v>
      </c>
      <c r="AX179" s="13" t="s">
        <v>76</v>
      </c>
      <c r="AY179" s="269" t="s">
        <v>161</v>
      </c>
    </row>
    <row r="180" spans="1:51" s="13" customFormat="1" ht="12">
      <c r="A180" s="13"/>
      <c r="B180" s="259"/>
      <c r="C180" s="260"/>
      <c r="D180" s="255" t="s">
        <v>172</v>
      </c>
      <c r="E180" s="261" t="s">
        <v>1</v>
      </c>
      <c r="F180" s="262" t="s">
        <v>247</v>
      </c>
      <c r="G180" s="260"/>
      <c r="H180" s="263">
        <v>7.197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172</v>
      </c>
      <c r="AU180" s="269" t="s">
        <v>86</v>
      </c>
      <c r="AV180" s="13" t="s">
        <v>86</v>
      </c>
      <c r="AW180" s="13" t="s">
        <v>32</v>
      </c>
      <c r="AX180" s="13" t="s">
        <v>76</v>
      </c>
      <c r="AY180" s="269" t="s">
        <v>161</v>
      </c>
    </row>
    <row r="181" spans="1:51" s="13" customFormat="1" ht="12">
      <c r="A181" s="13"/>
      <c r="B181" s="259"/>
      <c r="C181" s="260"/>
      <c r="D181" s="255" t="s">
        <v>172</v>
      </c>
      <c r="E181" s="261" t="s">
        <v>1</v>
      </c>
      <c r="F181" s="262" t="s">
        <v>248</v>
      </c>
      <c r="G181" s="260"/>
      <c r="H181" s="263">
        <v>0.296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172</v>
      </c>
      <c r="AU181" s="269" t="s">
        <v>86</v>
      </c>
      <c r="AV181" s="13" t="s">
        <v>86</v>
      </c>
      <c r="AW181" s="13" t="s">
        <v>32</v>
      </c>
      <c r="AX181" s="13" t="s">
        <v>76</v>
      </c>
      <c r="AY181" s="269" t="s">
        <v>161</v>
      </c>
    </row>
    <row r="182" spans="1:51" s="13" customFormat="1" ht="12">
      <c r="A182" s="13"/>
      <c r="B182" s="259"/>
      <c r="C182" s="260"/>
      <c r="D182" s="255" t="s">
        <v>172</v>
      </c>
      <c r="E182" s="261" t="s">
        <v>1</v>
      </c>
      <c r="F182" s="262" t="s">
        <v>249</v>
      </c>
      <c r="G182" s="260"/>
      <c r="H182" s="263">
        <v>0.504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172</v>
      </c>
      <c r="AU182" s="269" t="s">
        <v>86</v>
      </c>
      <c r="AV182" s="13" t="s">
        <v>86</v>
      </c>
      <c r="AW182" s="13" t="s">
        <v>32</v>
      </c>
      <c r="AX182" s="13" t="s">
        <v>76</v>
      </c>
      <c r="AY182" s="269" t="s">
        <v>161</v>
      </c>
    </row>
    <row r="183" spans="1:51" s="14" customFormat="1" ht="12">
      <c r="A183" s="14"/>
      <c r="B183" s="270"/>
      <c r="C183" s="271"/>
      <c r="D183" s="255" t="s">
        <v>172</v>
      </c>
      <c r="E183" s="272" t="s">
        <v>1</v>
      </c>
      <c r="F183" s="273" t="s">
        <v>183</v>
      </c>
      <c r="G183" s="271"/>
      <c r="H183" s="274">
        <v>11.827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172</v>
      </c>
      <c r="AU183" s="280" t="s">
        <v>86</v>
      </c>
      <c r="AV183" s="14" t="s">
        <v>168</v>
      </c>
      <c r="AW183" s="14" t="s">
        <v>32</v>
      </c>
      <c r="AX183" s="14" t="s">
        <v>84</v>
      </c>
      <c r="AY183" s="280" t="s">
        <v>161</v>
      </c>
    </row>
    <row r="184" spans="1:65" s="2" customFormat="1" ht="16.5" customHeight="1">
      <c r="A184" s="37"/>
      <c r="B184" s="38"/>
      <c r="C184" s="242" t="s">
        <v>250</v>
      </c>
      <c r="D184" s="242" t="s">
        <v>163</v>
      </c>
      <c r="E184" s="243" t="s">
        <v>251</v>
      </c>
      <c r="F184" s="244" t="s">
        <v>252</v>
      </c>
      <c r="G184" s="245" t="s">
        <v>166</v>
      </c>
      <c r="H184" s="246">
        <v>16.013</v>
      </c>
      <c r="I184" s="247"/>
      <c r="J184" s="248">
        <f>ROUND(I184*H184,2)</f>
        <v>0</v>
      </c>
      <c r="K184" s="244" t="s">
        <v>167</v>
      </c>
      <c r="L184" s="43"/>
      <c r="M184" s="249" t="s">
        <v>1</v>
      </c>
      <c r="N184" s="250" t="s">
        <v>41</v>
      </c>
      <c r="O184" s="90"/>
      <c r="P184" s="251">
        <f>O184*H184</f>
        <v>0</v>
      </c>
      <c r="Q184" s="251">
        <v>2.45329</v>
      </c>
      <c r="R184" s="251">
        <f>Q184*H184</f>
        <v>39.284532770000006</v>
      </c>
      <c r="S184" s="251">
        <v>0</v>
      </c>
      <c r="T184" s="25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3" t="s">
        <v>168</v>
      </c>
      <c r="AT184" s="253" t="s">
        <v>163</v>
      </c>
      <c r="AU184" s="253" t="s">
        <v>86</v>
      </c>
      <c r="AY184" s="16" t="s">
        <v>161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6" t="s">
        <v>84</v>
      </c>
      <c r="BK184" s="254">
        <f>ROUND(I184*H184,2)</f>
        <v>0</v>
      </c>
      <c r="BL184" s="16" t="s">
        <v>168</v>
      </c>
      <c r="BM184" s="253" t="s">
        <v>253</v>
      </c>
    </row>
    <row r="185" spans="1:47" s="2" customFormat="1" ht="12">
      <c r="A185" s="37"/>
      <c r="B185" s="38"/>
      <c r="C185" s="39"/>
      <c r="D185" s="255" t="s">
        <v>170</v>
      </c>
      <c r="E185" s="39"/>
      <c r="F185" s="256" t="s">
        <v>254</v>
      </c>
      <c r="G185" s="39"/>
      <c r="H185" s="39"/>
      <c r="I185" s="153"/>
      <c r="J185" s="39"/>
      <c r="K185" s="39"/>
      <c r="L185" s="43"/>
      <c r="M185" s="257"/>
      <c r="N185" s="258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86</v>
      </c>
    </row>
    <row r="186" spans="1:51" s="13" customFormat="1" ht="12">
      <c r="A186" s="13"/>
      <c r="B186" s="259"/>
      <c r="C186" s="260"/>
      <c r="D186" s="255" t="s">
        <v>172</v>
      </c>
      <c r="E186" s="261" t="s">
        <v>1</v>
      </c>
      <c r="F186" s="262" t="s">
        <v>255</v>
      </c>
      <c r="G186" s="260"/>
      <c r="H186" s="263">
        <v>7.669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172</v>
      </c>
      <c r="AU186" s="269" t="s">
        <v>86</v>
      </c>
      <c r="AV186" s="13" t="s">
        <v>86</v>
      </c>
      <c r="AW186" s="13" t="s">
        <v>32</v>
      </c>
      <c r="AX186" s="13" t="s">
        <v>76</v>
      </c>
      <c r="AY186" s="269" t="s">
        <v>161</v>
      </c>
    </row>
    <row r="187" spans="1:51" s="13" customFormat="1" ht="12">
      <c r="A187" s="13"/>
      <c r="B187" s="259"/>
      <c r="C187" s="260"/>
      <c r="D187" s="255" t="s">
        <v>172</v>
      </c>
      <c r="E187" s="261" t="s">
        <v>1</v>
      </c>
      <c r="F187" s="262" t="s">
        <v>256</v>
      </c>
      <c r="G187" s="260"/>
      <c r="H187" s="263">
        <v>5.5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172</v>
      </c>
      <c r="AU187" s="269" t="s">
        <v>86</v>
      </c>
      <c r="AV187" s="13" t="s">
        <v>86</v>
      </c>
      <c r="AW187" s="13" t="s">
        <v>32</v>
      </c>
      <c r="AX187" s="13" t="s">
        <v>76</v>
      </c>
      <c r="AY187" s="269" t="s">
        <v>161</v>
      </c>
    </row>
    <row r="188" spans="1:51" s="13" customFormat="1" ht="12">
      <c r="A188" s="13"/>
      <c r="B188" s="259"/>
      <c r="C188" s="260"/>
      <c r="D188" s="255" t="s">
        <v>172</v>
      </c>
      <c r="E188" s="261" t="s">
        <v>1</v>
      </c>
      <c r="F188" s="262" t="s">
        <v>257</v>
      </c>
      <c r="G188" s="260"/>
      <c r="H188" s="263">
        <v>0.358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172</v>
      </c>
      <c r="AU188" s="269" t="s">
        <v>86</v>
      </c>
      <c r="AV188" s="13" t="s">
        <v>86</v>
      </c>
      <c r="AW188" s="13" t="s">
        <v>32</v>
      </c>
      <c r="AX188" s="13" t="s">
        <v>76</v>
      </c>
      <c r="AY188" s="269" t="s">
        <v>161</v>
      </c>
    </row>
    <row r="189" spans="1:51" s="13" customFormat="1" ht="12">
      <c r="A189" s="13"/>
      <c r="B189" s="259"/>
      <c r="C189" s="260"/>
      <c r="D189" s="255" t="s">
        <v>172</v>
      </c>
      <c r="E189" s="261" t="s">
        <v>1</v>
      </c>
      <c r="F189" s="262" t="s">
        <v>258</v>
      </c>
      <c r="G189" s="260"/>
      <c r="H189" s="263">
        <v>2.14</v>
      </c>
      <c r="I189" s="264"/>
      <c r="J189" s="260"/>
      <c r="K189" s="260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172</v>
      </c>
      <c r="AU189" s="269" t="s">
        <v>86</v>
      </c>
      <c r="AV189" s="13" t="s">
        <v>86</v>
      </c>
      <c r="AW189" s="13" t="s">
        <v>32</v>
      </c>
      <c r="AX189" s="13" t="s">
        <v>76</v>
      </c>
      <c r="AY189" s="269" t="s">
        <v>161</v>
      </c>
    </row>
    <row r="190" spans="1:51" s="13" customFormat="1" ht="12">
      <c r="A190" s="13"/>
      <c r="B190" s="259"/>
      <c r="C190" s="260"/>
      <c r="D190" s="255" t="s">
        <v>172</v>
      </c>
      <c r="E190" s="261" t="s">
        <v>1</v>
      </c>
      <c r="F190" s="262" t="s">
        <v>259</v>
      </c>
      <c r="G190" s="260"/>
      <c r="H190" s="263">
        <v>0.346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172</v>
      </c>
      <c r="AU190" s="269" t="s">
        <v>86</v>
      </c>
      <c r="AV190" s="13" t="s">
        <v>86</v>
      </c>
      <c r="AW190" s="13" t="s">
        <v>32</v>
      </c>
      <c r="AX190" s="13" t="s">
        <v>76</v>
      </c>
      <c r="AY190" s="269" t="s">
        <v>161</v>
      </c>
    </row>
    <row r="191" spans="1:51" s="14" customFormat="1" ht="12">
      <c r="A191" s="14"/>
      <c r="B191" s="270"/>
      <c r="C191" s="271"/>
      <c r="D191" s="255" t="s">
        <v>172</v>
      </c>
      <c r="E191" s="272" t="s">
        <v>1</v>
      </c>
      <c r="F191" s="273" t="s">
        <v>183</v>
      </c>
      <c r="G191" s="271"/>
      <c r="H191" s="274">
        <v>16.013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172</v>
      </c>
      <c r="AU191" s="280" t="s">
        <v>86</v>
      </c>
      <c r="AV191" s="14" t="s">
        <v>168</v>
      </c>
      <c r="AW191" s="14" t="s">
        <v>32</v>
      </c>
      <c r="AX191" s="14" t="s">
        <v>84</v>
      </c>
      <c r="AY191" s="280" t="s">
        <v>161</v>
      </c>
    </row>
    <row r="192" spans="1:65" s="2" customFormat="1" ht="16.5" customHeight="1">
      <c r="A192" s="37"/>
      <c r="B192" s="38"/>
      <c r="C192" s="242" t="s">
        <v>260</v>
      </c>
      <c r="D192" s="242" t="s">
        <v>163</v>
      </c>
      <c r="E192" s="243" t="s">
        <v>261</v>
      </c>
      <c r="F192" s="244" t="s">
        <v>262</v>
      </c>
      <c r="G192" s="245" t="s">
        <v>210</v>
      </c>
      <c r="H192" s="246">
        <v>30.011</v>
      </c>
      <c r="I192" s="247"/>
      <c r="J192" s="248">
        <f>ROUND(I192*H192,2)</f>
        <v>0</v>
      </c>
      <c r="K192" s="244" t="s">
        <v>167</v>
      </c>
      <c r="L192" s="43"/>
      <c r="M192" s="249" t="s">
        <v>1</v>
      </c>
      <c r="N192" s="250" t="s">
        <v>41</v>
      </c>
      <c r="O192" s="90"/>
      <c r="P192" s="251">
        <f>O192*H192</f>
        <v>0</v>
      </c>
      <c r="Q192" s="251">
        <v>0.00269</v>
      </c>
      <c r="R192" s="251">
        <f>Q192*H192</f>
        <v>0.08072959</v>
      </c>
      <c r="S192" s="251">
        <v>0</v>
      </c>
      <c r="T192" s="25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3" t="s">
        <v>168</v>
      </c>
      <c r="AT192" s="253" t="s">
        <v>163</v>
      </c>
      <c r="AU192" s="253" t="s">
        <v>86</v>
      </c>
      <c r="AY192" s="16" t="s">
        <v>161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6" t="s">
        <v>84</v>
      </c>
      <c r="BK192" s="254">
        <f>ROUND(I192*H192,2)</f>
        <v>0</v>
      </c>
      <c r="BL192" s="16" t="s">
        <v>168</v>
      </c>
      <c r="BM192" s="253" t="s">
        <v>263</v>
      </c>
    </row>
    <row r="193" spans="1:47" s="2" customFormat="1" ht="12">
      <c r="A193" s="37"/>
      <c r="B193" s="38"/>
      <c r="C193" s="39"/>
      <c r="D193" s="255" t="s">
        <v>170</v>
      </c>
      <c r="E193" s="39"/>
      <c r="F193" s="256" t="s">
        <v>264</v>
      </c>
      <c r="G193" s="39"/>
      <c r="H193" s="39"/>
      <c r="I193" s="153"/>
      <c r="J193" s="39"/>
      <c r="K193" s="39"/>
      <c r="L193" s="43"/>
      <c r="M193" s="257"/>
      <c r="N193" s="25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86</v>
      </c>
    </row>
    <row r="194" spans="1:51" s="13" customFormat="1" ht="12">
      <c r="A194" s="13"/>
      <c r="B194" s="259"/>
      <c r="C194" s="260"/>
      <c r="D194" s="255" t="s">
        <v>172</v>
      </c>
      <c r="E194" s="261" t="s">
        <v>1</v>
      </c>
      <c r="F194" s="262" t="s">
        <v>265</v>
      </c>
      <c r="G194" s="260"/>
      <c r="H194" s="263">
        <v>14.315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172</v>
      </c>
      <c r="AU194" s="269" t="s">
        <v>86</v>
      </c>
      <c r="AV194" s="13" t="s">
        <v>86</v>
      </c>
      <c r="AW194" s="13" t="s">
        <v>32</v>
      </c>
      <c r="AX194" s="13" t="s">
        <v>76</v>
      </c>
      <c r="AY194" s="269" t="s">
        <v>161</v>
      </c>
    </row>
    <row r="195" spans="1:51" s="13" customFormat="1" ht="12">
      <c r="A195" s="13"/>
      <c r="B195" s="259"/>
      <c r="C195" s="260"/>
      <c r="D195" s="255" t="s">
        <v>172</v>
      </c>
      <c r="E195" s="261" t="s">
        <v>1</v>
      </c>
      <c r="F195" s="262" t="s">
        <v>266</v>
      </c>
      <c r="G195" s="260"/>
      <c r="H195" s="263">
        <v>10.56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172</v>
      </c>
      <c r="AU195" s="269" t="s">
        <v>86</v>
      </c>
      <c r="AV195" s="13" t="s">
        <v>86</v>
      </c>
      <c r="AW195" s="13" t="s">
        <v>32</v>
      </c>
      <c r="AX195" s="13" t="s">
        <v>76</v>
      </c>
      <c r="AY195" s="269" t="s">
        <v>161</v>
      </c>
    </row>
    <row r="196" spans="1:51" s="13" customFormat="1" ht="12">
      <c r="A196" s="13"/>
      <c r="B196" s="259"/>
      <c r="C196" s="260"/>
      <c r="D196" s="255" t="s">
        <v>172</v>
      </c>
      <c r="E196" s="261" t="s">
        <v>1</v>
      </c>
      <c r="F196" s="262" t="s">
        <v>267</v>
      </c>
      <c r="G196" s="260"/>
      <c r="H196" s="263">
        <v>5.136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172</v>
      </c>
      <c r="AU196" s="269" t="s">
        <v>86</v>
      </c>
      <c r="AV196" s="13" t="s">
        <v>86</v>
      </c>
      <c r="AW196" s="13" t="s">
        <v>32</v>
      </c>
      <c r="AX196" s="13" t="s">
        <v>76</v>
      </c>
      <c r="AY196" s="269" t="s">
        <v>161</v>
      </c>
    </row>
    <row r="197" spans="1:51" s="14" customFormat="1" ht="12">
      <c r="A197" s="14"/>
      <c r="B197" s="270"/>
      <c r="C197" s="271"/>
      <c r="D197" s="255" t="s">
        <v>172</v>
      </c>
      <c r="E197" s="272" t="s">
        <v>1</v>
      </c>
      <c r="F197" s="273" t="s">
        <v>183</v>
      </c>
      <c r="G197" s="271"/>
      <c r="H197" s="274">
        <v>30.011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172</v>
      </c>
      <c r="AU197" s="280" t="s">
        <v>86</v>
      </c>
      <c r="AV197" s="14" t="s">
        <v>168</v>
      </c>
      <c r="AW197" s="14" t="s">
        <v>32</v>
      </c>
      <c r="AX197" s="14" t="s">
        <v>84</v>
      </c>
      <c r="AY197" s="280" t="s">
        <v>161</v>
      </c>
    </row>
    <row r="198" spans="1:65" s="2" customFormat="1" ht="16.5" customHeight="1">
      <c r="A198" s="37"/>
      <c r="B198" s="38"/>
      <c r="C198" s="242" t="s">
        <v>8</v>
      </c>
      <c r="D198" s="242" t="s">
        <v>163</v>
      </c>
      <c r="E198" s="243" t="s">
        <v>268</v>
      </c>
      <c r="F198" s="244" t="s">
        <v>269</v>
      </c>
      <c r="G198" s="245" t="s">
        <v>210</v>
      </c>
      <c r="H198" s="246">
        <v>30.011</v>
      </c>
      <c r="I198" s="247"/>
      <c r="J198" s="248">
        <f>ROUND(I198*H198,2)</f>
        <v>0</v>
      </c>
      <c r="K198" s="244" t="s">
        <v>167</v>
      </c>
      <c r="L198" s="43"/>
      <c r="M198" s="249" t="s">
        <v>1</v>
      </c>
      <c r="N198" s="250" t="s">
        <v>41</v>
      </c>
      <c r="O198" s="90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3" t="s">
        <v>168</v>
      </c>
      <c r="AT198" s="253" t="s">
        <v>163</v>
      </c>
      <c r="AU198" s="253" t="s">
        <v>86</v>
      </c>
      <c r="AY198" s="16" t="s">
        <v>161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6" t="s">
        <v>84</v>
      </c>
      <c r="BK198" s="254">
        <f>ROUND(I198*H198,2)</f>
        <v>0</v>
      </c>
      <c r="BL198" s="16" t="s">
        <v>168</v>
      </c>
      <c r="BM198" s="253" t="s">
        <v>270</v>
      </c>
    </row>
    <row r="199" spans="1:47" s="2" customFormat="1" ht="12">
      <c r="A199" s="37"/>
      <c r="B199" s="38"/>
      <c r="C199" s="39"/>
      <c r="D199" s="255" t="s">
        <v>170</v>
      </c>
      <c r="E199" s="39"/>
      <c r="F199" s="256" t="s">
        <v>271</v>
      </c>
      <c r="G199" s="39"/>
      <c r="H199" s="39"/>
      <c r="I199" s="153"/>
      <c r="J199" s="39"/>
      <c r="K199" s="39"/>
      <c r="L199" s="43"/>
      <c r="M199" s="257"/>
      <c r="N199" s="25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86</v>
      </c>
    </row>
    <row r="200" spans="1:63" s="12" customFormat="1" ht="22.8" customHeight="1">
      <c r="A200" s="12"/>
      <c r="B200" s="226"/>
      <c r="C200" s="227"/>
      <c r="D200" s="228" t="s">
        <v>75</v>
      </c>
      <c r="E200" s="240" t="s">
        <v>184</v>
      </c>
      <c r="F200" s="240" t="s">
        <v>272</v>
      </c>
      <c r="G200" s="227"/>
      <c r="H200" s="227"/>
      <c r="I200" s="230"/>
      <c r="J200" s="241">
        <f>BK200</f>
        <v>0</v>
      </c>
      <c r="K200" s="227"/>
      <c r="L200" s="232"/>
      <c r="M200" s="233"/>
      <c r="N200" s="234"/>
      <c r="O200" s="234"/>
      <c r="P200" s="235">
        <f>SUM(P201:P228)</f>
        <v>0</v>
      </c>
      <c r="Q200" s="234"/>
      <c r="R200" s="235">
        <f>SUM(R201:R228)</f>
        <v>24.42763956</v>
      </c>
      <c r="S200" s="234"/>
      <c r="T200" s="236">
        <f>SUM(T201:T228)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7" t="s">
        <v>84</v>
      </c>
      <c r="AT200" s="238" t="s">
        <v>75</v>
      </c>
      <c r="AU200" s="238" t="s">
        <v>84</v>
      </c>
      <c r="AY200" s="237" t="s">
        <v>161</v>
      </c>
      <c r="BK200" s="239">
        <f>SUM(BK201:BK228)</f>
        <v>0</v>
      </c>
    </row>
    <row r="201" spans="1:65" s="2" customFormat="1" ht="21.75" customHeight="1">
      <c r="A201" s="37"/>
      <c r="B201" s="38"/>
      <c r="C201" s="242" t="s">
        <v>273</v>
      </c>
      <c r="D201" s="242" t="s">
        <v>163</v>
      </c>
      <c r="E201" s="243" t="s">
        <v>274</v>
      </c>
      <c r="F201" s="244" t="s">
        <v>275</v>
      </c>
      <c r="G201" s="245" t="s">
        <v>210</v>
      </c>
      <c r="H201" s="246">
        <v>2.03</v>
      </c>
      <c r="I201" s="247"/>
      <c r="J201" s="248">
        <f>ROUND(I201*H201,2)</f>
        <v>0</v>
      </c>
      <c r="K201" s="244" t="s">
        <v>167</v>
      </c>
      <c r="L201" s="43"/>
      <c r="M201" s="249" t="s">
        <v>1</v>
      </c>
      <c r="N201" s="250" t="s">
        <v>41</v>
      </c>
      <c r="O201" s="90"/>
      <c r="P201" s="251">
        <f>O201*H201</f>
        <v>0</v>
      </c>
      <c r="Q201" s="251">
        <v>0.43939</v>
      </c>
      <c r="R201" s="251">
        <f>Q201*H201</f>
        <v>0.8919617</v>
      </c>
      <c r="S201" s="251">
        <v>0</v>
      </c>
      <c r="T201" s="25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3" t="s">
        <v>168</v>
      </c>
      <c r="AT201" s="253" t="s">
        <v>163</v>
      </c>
      <c r="AU201" s="253" t="s">
        <v>86</v>
      </c>
      <c r="AY201" s="16" t="s">
        <v>161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6" t="s">
        <v>84</v>
      </c>
      <c r="BK201" s="254">
        <f>ROUND(I201*H201,2)</f>
        <v>0</v>
      </c>
      <c r="BL201" s="16" t="s">
        <v>168</v>
      </c>
      <c r="BM201" s="253" t="s">
        <v>276</v>
      </c>
    </row>
    <row r="202" spans="1:47" s="2" customFormat="1" ht="12">
      <c r="A202" s="37"/>
      <c r="B202" s="38"/>
      <c r="C202" s="39"/>
      <c r="D202" s="255" t="s">
        <v>170</v>
      </c>
      <c r="E202" s="39"/>
      <c r="F202" s="256" t="s">
        <v>277</v>
      </c>
      <c r="G202" s="39"/>
      <c r="H202" s="39"/>
      <c r="I202" s="153"/>
      <c r="J202" s="39"/>
      <c r="K202" s="39"/>
      <c r="L202" s="43"/>
      <c r="M202" s="257"/>
      <c r="N202" s="25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86</v>
      </c>
    </row>
    <row r="203" spans="1:51" s="13" customFormat="1" ht="12">
      <c r="A203" s="13"/>
      <c r="B203" s="259"/>
      <c r="C203" s="260"/>
      <c r="D203" s="255" t="s">
        <v>172</v>
      </c>
      <c r="E203" s="261" t="s">
        <v>1</v>
      </c>
      <c r="F203" s="262" t="s">
        <v>278</v>
      </c>
      <c r="G203" s="260"/>
      <c r="H203" s="263">
        <v>2.03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172</v>
      </c>
      <c r="AU203" s="269" t="s">
        <v>86</v>
      </c>
      <c r="AV203" s="13" t="s">
        <v>86</v>
      </c>
      <c r="AW203" s="13" t="s">
        <v>32</v>
      </c>
      <c r="AX203" s="13" t="s">
        <v>84</v>
      </c>
      <c r="AY203" s="269" t="s">
        <v>161</v>
      </c>
    </row>
    <row r="204" spans="1:65" s="2" customFormat="1" ht="33" customHeight="1">
      <c r="A204" s="37"/>
      <c r="B204" s="38"/>
      <c r="C204" s="242" t="s">
        <v>279</v>
      </c>
      <c r="D204" s="242" t="s">
        <v>163</v>
      </c>
      <c r="E204" s="243" t="s">
        <v>280</v>
      </c>
      <c r="F204" s="244" t="s">
        <v>281</v>
      </c>
      <c r="G204" s="245" t="s">
        <v>210</v>
      </c>
      <c r="H204" s="246">
        <v>88.219</v>
      </c>
      <c r="I204" s="247"/>
      <c r="J204" s="248">
        <f>ROUND(I204*H204,2)</f>
        <v>0</v>
      </c>
      <c r="K204" s="244" t="s">
        <v>167</v>
      </c>
      <c r="L204" s="43"/>
      <c r="M204" s="249" t="s">
        <v>1</v>
      </c>
      <c r="N204" s="250" t="s">
        <v>41</v>
      </c>
      <c r="O204" s="90"/>
      <c r="P204" s="251">
        <f>O204*H204</f>
        <v>0</v>
      </c>
      <c r="Q204" s="251">
        <v>0.20223</v>
      </c>
      <c r="R204" s="251">
        <f>Q204*H204</f>
        <v>17.840528369999998</v>
      </c>
      <c r="S204" s="251">
        <v>0</v>
      </c>
      <c r="T204" s="252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3" t="s">
        <v>168</v>
      </c>
      <c r="AT204" s="253" t="s">
        <v>163</v>
      </c>
      <c r="AU204" s="253" t="s">
        <v>86</v>
      </c>
      <c r="AY204" s="16" t="s">
        <v>161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6" t="s">
        <v>84</v>
      </c>
      <c r="BK204" s="254">
        <f>ROUND(I204*H204,2)</f>
        <v>0</v>
      </c>
      <c r="BL204" s="16" t="s">
        <v>168</v>
      </c>
      <c r="BM204" s="253" t="s">
        <v>282</v>
      </c>
    </row>
    <row r="205" spans="1:47" s="2" customFormat="1" ht="12">
      <c r="A205" s="37"/>
      <c r="B205" s="38"/>
      <c r="C205" s="39"/>
      <c r="D205" s="255" t="s">
        <v>170</v>
      </c>
      <c r="E205" s="39"/>
      <c r="F205" s="256" t="s">
        <v>283</v>
      </c>
      <c r="G205" s="39"/>
      <c r="H205" s="39"/>
      <c r="I205" s="153"/>
      <c r="J205" s="39"/>
      <c r="K205" s="39"/>
      <c r="L205" s="43"/>
      <c r="M205" s="257"/>
      <c r="N205" s="25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86</v>
      </c>
    </row>
    <row r="206" spans="1:51" s="13" customFormat="1" ht="12">
      <c r="A206" s="13"/>
      <c r="B206" s="259"/>
      <c r="C206" s="260"/>
      <c r="D206" s="255" t="s">
        <v>172</v>
      </c>
      <c r="E206" s="261" t="s">
        <v>1</v>
      </c>
      <c r="F206" s="262" t="s">
        <v>284</v>
      </c>
      <c r="G206" s="260"/>
      <c r="H206" s="263">
        <v>91.419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172</v>
      </c>
      <c r="AU206" s="269" t="s">
        <v>86</v>
      </c>
      <c r="AV206" s="13" t="s">
        <v>86</v>
      </c>
      <c r="AW206" s="13" t="s">
        <v>32</v>
      </c>
      <c r="AX206" s="13" t="s">
        <v>76</v>
      </c>
      <c r="AY206" s="269" t="s">
        <v>161</v>
      </c>
    </row>
    <row r="207" spans="1:51" s="13" customFormat="1" ht="12">
      <c r="A207" s="13"/>
      <c r="B207" s="259"/>
      <c r="C207" s="260"/>
      <c r="D207" s="255" t="s">
        <v>172</v>
      </c>
      <c r="E207" s="261" t="s">
        <v>1</v>
      </c>
      <c r="F207" s="262" t="s">
        <v>285</v>
      </c>
      <c r="G207" s="260"/>
      <c r="H207" s="263">
        <v>-3.2</v>
      </c>
      <c r="I207" s="264"/>
      <c r="J207" s="260"/>
      <c r="K207" s="260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172</v>
      </c>
      <c r="AU207" s="269" t="s">
        <v>86</v>
      </c>
      <c r="AV207" s="13" t="s">
        <v>86</v>
      </c>
      <c r="AW207" s="13" t="s">
        <v>32</v>
      </c>
      <c r="AX207" s="13" t="s">
        <v>76</v>
      </c>
      <c r="AY207" s="269" t="s">
        <v>161</v>
      </c>
    </row>
    <row r="208" spans="1:51" s="14" customFormat="1" ht="12">
      <c r="A208" s="14"/>
      <c r="B208" s="270"/>
      <c r="C208" s="271"/>
      <c r="D208" s="255" t="s">
        <v>172</v>
      </c>
      <c r="E208" s="272" t="s">
        <v>1</v>
      </c>
      <c r="F208" s="273" t="s">
        <v>183</v>
      </c>
      <c r="G208" s="271"/>
      <c r="H208" s="274">
        <v>88.219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172</v>
      </c>
      <c r="AU208" s="280" t="s">
        <v>86</v>
      </c>
      <c r="AV208" s="14" t="s">
        <v>168</v>
      </c>
      <c r="AW208" s="14" t="s">
        <v>32</v>
      </c>
      <c r="AX208" s="14" t="s">
        <v>84</v>
      </c>
      <c r="AY208" s="280" t="s">
        <v>161</v>
      </c>
    </row>
    <row r="209" spans="1:65" s="2" customFormat="1" ht="16.5" customHeight="1">
      <c r="A209" s="37"/>
      <c r="B209" s="38"/>
      <c r="C209" s="242" t="s">
        <v>286</v>
      </c>
      <c r="D209" s="242" t="s">
        <v>163</v>
      </c>
      <c r="E209" s="243" t="s">
        <v>287</v>
      </c>
      <c r="F209" s="244" t="s">
        <v>288</v>
      </c>
      <c r="G209" s="245" t="s">
        <v>289</v>
      </c>
      <c r="H209" s="246">
        <v>5</v>
      </c>
      <c r="I209" s="247"/>
      <c r="J209" s="248">
        <f>ROUND(I209*H209,2)</f>
        <v>0</v>
      </c>
      <c r="K209" s="244" t="s">
        <v>167</v>
      </c>
      <c r="L209" s="43"/>
      <c r="M209" s="249" t="s">
        <v>1</v>
      </c>
      <c r="N209" s="250" t="s">
        <v>41</v>
      </c>
      <c r="O209" s="90"/>
      <c r="P209" s="251">
        <f>O209*H209</f>
        <v>0</v>
      </c>
      <c r="Q209" s="251">
        <v>0.02278</v>
      </c>
      <c r="R209" s="251">
        <f>Q209*H209</f>
        <v>0.1139</v>
      </c>
      <c r="S209" s="251">
        <v>0</v>
      </c>
      <c r="T209" s="25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3" t="s">
        <v>168</v>
      </c>
      <c r="AT209" s="253" t="s">
        <v>163</v>
      </c>
      <c r="AU209" s="253" t="s">
        <v>86</v>
      </c>
      <c r="AY209" s="16" t="s">
        <v>161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6" t="s">
        <v>84</v>
      </c>
      <c r="BK209" s="254">
        <f>ROUND(I209*H209,2)</f>
        <v>0</v>
      </c>
      <c r="BL209" s="16" t="s">
        <v>168</v>
      </c>
      <c r="BM209" s="253" t="s">
        <v>290</v>
      </c>
    </row>
    <row r="210" spans="1:47" s="2" customFormat="1" ht="12">
      <c r="A210" s="37"/>
      <c r="B210" s="38"/>
      <c r="C210" s="39"/>
      <c r="D210" s="255" t="s">
        <v>170</v>
      </c>
      <c r="E210" s="39"/>
      <c r="F210" s="256" t="s">
        <v>291</v>
      </c>
      <c r="G210" s="39"/>
      <c r="H210" s="39"/>
      <c r="I210" s="153"/>
      <c r="J210" s="39"/>
      <c r="K210" s="39"/>
      <c r="L210" s="43"/>
      <c r="M210" s="257"/>
      <c r="N210" s="258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170</v>
      </c>
      <c r="AU210" s="16" t="s">
        <v>86</v>
      </c>
    </row>
    <row r="211" spans="1:65" s="2" customFormat="1" ht="21.75" customHeight="1">
      <c r="A211" s="37"/>
      <c r="B211" s="38"/>
      <c r="C211" s="242" t="s">
        <v>292</v>
      </c>
      <c r="D211" s="242" t="s">
        <v>163</v>
      </c>
      <c r="E211" s="243" t="s">
        <v>293</v>
      </c>
      <c r="F211" s="244" t="s">
        <v>294</v>
      </c>
      <c r="G211" s="245" t="s">
        <v>234</v>
      </c>
      <c r="H211" s="246">
        <v>3</v>
      </c>
      <c r="I211" s="247"/>
      <c r="J211" s="248">
        <f>ROUND(I211*H211,2)</f>
        <v>0</v>
      </c>
      <c r="K211" s="244" t="s">
        <v>167</v>
      </c>
      <c r="L211" s="43"/>
      <c r="M211" s="249" t="s">
        <v>1</v>
      </c>
      <c r="N211" s="250" t="s">
        <v>41</v>
      </c>
      <c r="O211" s="90"/>
      <c r="P211" s="251">
        <f>O211*H211</f>
        <v>0</v>
      </c>
      <c r="Q211" s="251">
        <v>0.00026</v>
      </c>
      <c r="R211" s="251">
        <f>Q211*H211</f>
        <v>0.0007799999999999999</v>
      </c>
      <c r="S211" s="251">
        <v>0</v>
      </c>
      <c r="T211" s="25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3" t="s">
        <v>168</v>
      </c>
      <c r="AT211" s="253" t="s">
        <v>163</v>
      </c>
      <c r="AU211" s="253" t="s">
        <v>86</v>
      </c>
      <c r="AY211" s="16" t="s">
        <v>161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6" t="s">
        <v>84</v>
      </c>
      <c r="BK211" s="254">
        <f>ROUND(I211*H211,2)</f>
        <v>0</v>
      </c>
      <c r="BL211" s="16" t="s">
        <v>168</v>
      </c>
      <c r="BM211" s="253" t="s">
        <v>295</v>
      </c>
    </row>
    <row r="212" spans="1:47" s="2" customFormat="1" ht="12">
      <c r="A212" s="37"/>
      <c r="B212" s="38"/>
      <c r="C212" s="39"/>
      <c r="D212" s="255" t="s">
        <v>170</v>
      </c>
      <c r="E212" s="39"/>
      <c r="F212" s="256" t="s">
        <v>296</v>
      </c>
      <c r="G212" s="39"/>
      <c r="H212" s="39"/>
      <c r="I212" s="153"/>
      <c r="J212" s="39"/>
      <c r="K212" s="39"/>
      <c r="L212" s="43"/>
      <c r="M212" s="257"/>
      <c r="N212" s="25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170</v>
      </c>
      <c r="AU212" s="16" t="s">
        <v>86</v>
      </c>
    </row>
    <row r="213" spans="1:65" s="2" customFormat="1" ht="21.75" customHeight="1">
      <c r="A213" s="37"/>
      <c r="B213" s="38"/>
      <c r="C213" s="242" t="s">
        <v>297</v>
      </c>
      <c r="D213" s="242" t="s">
        <v>163</v>
      </c>
      <c r="E213" s="243" t="s">
        <v>298</v>
      </c>
      <c r="F213" s="244" t="s">
        <v>299</v>
      </c>
      <c r="G213" s="245" t="s">
        <v>166</v>
      </c>
      <c r="H213" s="246">
        <v>0.321</v>
      </c>
      <c r="I213" s="247"/>
      <c r="J213" s="248">
        <f>ROUND(I213*H213,2)</f>
        <v>0</v>
      </c>
      <c r="K213" s="244" t="s">
        <v>167</v>
      </c>
      <c r="L213" s="43"/>
      <c r="M213" s="249" t="s">
        <v>1</v>
      </c>
      <c r="N213" s="250" t="s">
        <v>41</v>
      </c>
      <c r="O213" s="90"/>
      <c r="P213" s="251">
        <f>O213*H213</f>
        <v>0</v>
      </c>
      <c r="Q213" s="251">
        <v>2.29124</v>
      </c>
      <c r="R213" s="251">
        <f>Q213*H213</f>
        <v>0.7354880400000001</v>
      </c>
      <c r="S213" s="251">
        <v>0</v>
      </c>
      <c r="T213" s="25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3" t="s">
        <v>168</v>
      </c>
      <c r="AT213" s="253" t="s">
        <v>163</v>
      </c>
      <c r="AU213" s="253" t="s">
        <v>86</v>
      </c>
      <c r="AY213" s="16" t="s">
        <v>161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6" t="s">
        <v>84</v>
      </c>
      <c r="BK213" s="254">
        <f>ROUND(I213*H213,2)</f>
        <v>0</v>
      </c>
      <c r="BL213" s="16" t="s">
        <v>168</v>
      </c>
      <c r="BM213" s="253" t="s">
        <v>300</v>
      </c>
    </row>
    <row r="214" spans="1:47" s="2" customFormat="1" ht="12">
      <c r="A214" s="37"/>
      <c r="B214" s="38"/>
      <c r="C214" s="39"/>
      <c r="D214" s="255" t="s">
        <v>170</v>
      </c>
      <c r="E214" s="39"/>
      <c r="F214" s="256" t="s">
        <v>301</v>
      </c>
      <c r="G214" s="39"/>
      <c r="H214" s="39"/>
      <c r="I214" s="153"/>
      <c r="J214" s="39"/>
      <c r="K214" s="39"/>
      <c r="L214" s="43"/>
      <c r="M214" s="257"/>
      <c r="N214" s="25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86</v>
      </c>
    </row>
    <row r="215" spans="1:51" s="13" customFormat="1" ht="12">
      <c r="A215" s="13"/>
      <c r="B215" s="259"/>
      <c r="C215" s="260"/>
      <c r="D215" s="255" t="s">
        <v>172</v>
      </c>
      <c r="E215" s="261" t="s">
        <v>1</v>
      </c>
      <c r="F215" s="262" t="s">
        <v>302</v>
      </c>
      <c r="G215" s="260"/>
      <c r="H215" s="263">
        <v>0.321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172</v>
      </c>
      <c r="AU215" s="269" t="s">
        <v>86</v>
      </c>
      <c r="AV215" s="13" t="s">
        <v>86</v>
      </c>
      <c r="AW215" s="13" t="s">
        <v>32</v>
      </c>
      <c r="AX215" s="13" t="s">
        <v>84</v>
      </c>
      <c r="AY215" s="269" t="s">
        <v>161</v>
      </c>
    </row>
    <row r="216" spans="1:65" s="2" customFormat="1" ht="21.75" customHeight="1">
      <c r="A216" s="37"/>
      <c r="B216" s="38"/>
      <c r="C216" s="242" t="s">
        <v>7</v>
      </c>
      <c r="D216" s="242" t="s">
        <v>163</v>
      </c>
      <c r="E216" s="243" t="s">
        <v>303</v>
      </c>
      <c r="F216" s="244" t="s">
        <v>304</v>
      </c>
      <c r="G216" s="245" t="s">
        <v>210</v>
      </c>
      <c r="H216" s="246">
        <v>7.6</v>
      </c>
      <c r="I216" s="247"/>
      <c r="J216" s="248">
        <f>ROUND(I216*H216,2)</f>
        <v>0</v>
      </c>
      <c r="K216" s="244" t="s">
        <v>167</v>
      </c>
      <c r="L216" s="43"/>
      <c r="M216" s="249" t="s">
        <v>1</v>
      </c>
      <c r="N216" s="250" t="s">
        <v>41</v>
      </c>
      <c r="O216" s="90"/>
      <c r="P216" s="251">
        <f>O216*H216</f>
        <v>0</v>
      </c>
      <c r="Q216" s="251">
        <v>0.06843</v>
      </c>
      <c r="R216" s="251">
        <f>Q216*H216</f>
        <v>0.520068</v>
      </c>
      <c r="S216" s="251">
        <v>0</v>
      </c>
      <c r="T216" s="25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3" t="s">
        <v>168</v>
      </c>
      <c r="AT216" s="253" t="s">
        <v>163</v>
      </c>
      <c r="AU216" s="253" t="s">
        <v>86</v>
      </c>
      <c r="AY216" s="16" t="s">
        <v>161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6" t="s">
        <v>84</v>
      </c>
      <c r="BK216" s="254">
        <f>ROUND(I216*H216,2)</f>
        <v>0</v>
      </c>
      <c r="BL216" s="16" t="s">
        <v>168</v>
      </c>
      <c r="BM216" s="253" t="s">
        <v>305</v>
      </c>
    </row>
    <row r="217" spans="1:47" s="2" customFormat="1" ht="12">
      <c r="A217" s="37"/>
      <c r="B217" s="38"/>
      <c r="C217" s="39"/>
      <c r="D217" s="255" t="s">
        <v>170</v>
      </c>
      <c r="E217" s="39"/>
      <c r="F217" s="256" t="s">
        <v>306</v>
      </c>
      <c r="G217" s="39"/>
      <c r="H217" s="39"/>
      <c r="I217" s="153"/>
      <c r="J217" s="39"/>
      <c r="K217" s="39"/>
      <c r="L217" s="43"/>
      <c r="M217" s="257"/>
      <c r="N217" s="258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86</v>
      </c>
    </row>
    <row r="218" spans="1:51" s="13" customFormat="1" ht="12">
      <c r="A218" s="13"/>
      <c r="B218" s="259"/>
      <c r="C218" s="260"/>
      <c r="D218" s="255" t="s">
        <v>172</v>
      </c>
      <c r="E218" s="261" t="s">
        <v>1</v>
      </c>
      <c r="F218" s="262" t="s">
        <v>307</v>
      </c>
      <c r="G218" s="260"/>
      <c r="H218" s="263">
        <v>1.6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172</v>
      </c>
      <c r="AU218" s="269" t="s">
        <v>86</v>
      </c>
      <c r="AV218" s="13" t="s">
        <v>86</v>
      </c>
      <c r="AW218" s="13" t="s">
        <v>32</v>
      </c>
      <c r="AX218" s="13" t="s">
        <v>76</v>
      </c>
      <c r="AY218" s="269" t="s">
        <v>161</v>
      </c>
    </row>
    <row r="219" spans="1:51" s="13" customFormat="1" ht="12">
      <c r="A219" s="13"/>
      <c r="B219" s="259"/>
      <c r="C219" s="260"/>
      <c r="D219" s="255" t="s">
        <v>172</v>
      </c>
      <c r="E219" s="261" t="s">
        <v>1</v>
      </c>
      <c r="F219" s="262" t="s">
        <v>308</v>
      </c>
      <c r="G219" s="260"/>
      <c r="H219" s="263">
        <v>6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172</v>
      </c>
      <c r="AU219" s="269" t="s">
        <v>86</v>
      </c>
      <c r="AV219" s="13" t="s">
        <v>86</v>
      </c>
      <c r="AW219" s="13" t="s">
        <v>32</v>
      </c>
      <c r="AX219" s="13" t="s">
        <v>76</v>
      </c>
      <c r="AY219" s="269" t="s">
        <v>161</v>
      </c>
    </row>
    <row r="220" spans="1:51" s="14" customFormat="1" ht="12">
      <c r="A220" s="14"/>
      <c r="B220" s="270"/>
      <c r="C220" s="271"/>
      <c r="D220" s="255" t="s">
        <v>172</v>
      </c>
      <c r="E220" s="272" t="s">
        <v>1</v>
      </c>
      <c r="F220" s="273" t="s">
        <v>183</v>
      </c>
      <c r="G220" s="271"/>
      <c r="H220" s="274">
        <v>7.6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172</v>
      </c>
      <c r="AU220" s="280" t="s">
        <v>86</v>
      </c>
      <c r="AV220" s="14" t="s">
        <v>168</v>
      </c>
      <c r="AW220" s="14" t="s">
        <v>32</v>
      </c>
      <c r="AX220" s="14" t="s">
        <v>84</v>
      </c>
      <c r="AY220" s="280" t="s">
        <v>161</v>
      </c>
    </row>
    <row r="221" spans="1:65" s="2" customFormat="1" ht="21.75" customHeight="1">
      <c r="A221" s="37"/>
      <c r="B221" s="38"/>
      <c r="C221" s="242" t="s">
        <v>309</v>
      </c>
      <c r="D221" s="242" t="s">
        <v>163</v>
      </c>
      <c r="E221" s="243" t="s">
        <v>310</v>
      </c>
      <c r="F221" s="244" t="s">
        <v>311</v>
      </c>
      <c r="G221" s="245" t="s">
        <v>210</v>
      </c>
      <c r="H221" s="246">
        <v>38.909</v>
      </c>
      <c r="I221" s="247"/>
      <c r="J221" s="248">
        <f>ROUND(I221*H221,2)</f>
        <v>0</v>
      </c>
      <c r="K221" s="244" t="s">
        <v>167</v>
      </c>
      <c r="L221" s="43"/>
      <c r="M221" s="249" t="s">
        <v>1</v>
      </c>
      <c r="N221" s="250" t="s">
        <v>41</v>
      </c>
      <c r="O221" s="90"/>
      <c r="P221" s="251">
        <f>O221*H221</f>
        <v>0</v>
      </c>
      <c r="Q221" s="251">
        <v>0.08731</v>
      </c>
      <c r="R221" s="251">
        <f>Q221*H221</f>
        <v>3.39714479</v>
      </c>
      <c r="S221" s="251">
        <v>0</v>
      </c>
      <c r="T221" s="25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3" t="s">
        <v>168</v>
      </c>
      <c r="AT221" s="253" t="s">
        <v>163</v>
      </c>
      <c r="AU221" s="253" t="s">
        <v>86</v>
      </c>
      <c r="AY221" s="16" t="s">
        <v>161</v>
      </c>
      <c r="BE221" s="254">
        <f>IF(N221="základní",J221,0)</f>
        <v>0</v>
      </c>
      <c r="BF221" s="254">
        <f>IF(N221="snížená",J221,0)</f>
        <v>0</v>
      </c>
      <c r="BG221" s="254">
        <f>IF(N221="zákl. přenesená",J221,0)</f>
        <v>0</v>
      </c>
      <c r="BH221" s="254">
        <f>IF(N221="sníž. přenesená",J221,0)</f>
        <v>0</v>
      </c>
      <c r="BI221" s="254">
        <f>IF(N221="nulová",J221,0)</f>
        <v>0</v>
      </c>
      <c r="BJ221" s="16" t="s">
        <v>84</v>
      </c>
      <c r="BK221" s="254">
        <f>ROUND(I221*H221,2)</f>
        <v>0</v>
      </c>
      <c r="BL221" s="16" t="s">
        <v>168</v>
      </c>
      <c r="BM221" s="253" t="s">
        <v>312</v>
      </c>
    </row>
    <row r="222" spans="1:47" s="2" customFormat="1" ht="12">
      <c r="A222" s="37"/>
      <c r="B222" s="38"/>
      <c r="C222" s="39"/>
      <c r="D222" s="255" t="s">
        <v>170</v>
      </c>
      <c r="E222" s="39"/>
      <c r="F222" s="256" t="s">
        <v>313</v>
      </c>
      <c r="G222" s="39"/>
      <c r="H222" s="39"/>
      <c r="I222" s="153"/>
      <c r="J222" s="39"/>
      <c r="K222" s="39"/>
      <c r="L222" s="43"/>
      <c r="M222" s="257"/>
      <c r="N222" s="258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86</v>
      </c>
    </row>
    <row r="223" spans="1:51" s="13" customFormat="1" ht="12">
      <c r="A223" s="13"/>
      <c r="B223" s="259"/>
      <c r="C223" s="260"/>
      <c r="D223" s="255" t="s">
        <v>172</v>
      </c>
      <c r="E223" s="261" t="s">
        <v>1</v>
      </c>
      <c r="F223" s="262" t="s">
        <v>314</v>
      </c>
      <c r="G223" s="260"/>
      <c r="H223" s="263">
        <v>46.709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172</v>
      </c>
      <c r="AU223" s="269" t="s">
        <v>86</v>
      </c>
      <c r="AV223" s="13" t="s">
        <v>86</v>
      </c>
      <c r="AW223" s="13" t="s">
        <v>32</v>
      </c>
      <c r="AX223" s="13" t="s">
        <v>76</v>
      </c>
      <c r="AY223" s="269" t="s">
        <v>161</v>
      </c>
    </row>
    <row r="224" spans="1:51" s="13" customFormat="1" ht="12">
      <c r="A224" s="13"/>
      <c r="B224" s="259"/>
      <c r="C224" s="260"/>
      <c r="D224" s="255" t="s">
        <v>172</v>
      </c>
      <c r="E224" s="261" t="s">
        <v>1</v>
      </c>
      <c r="F224" s="262" t="s">
        <v>315</v>
      </c>
      <c r="G224" s="260"/>
      <c r="H224" s="263">
        <v>-7.8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172</v>
      </c>
      <c r="AU224" s="269" t="s">
        <v>86</v>
      </c>
      <c r="AV224" s="13" t="s">
        <v>86</v>
      </c>
      <c r="AW224" s="13" t="s">
        <v>32</v>
      </c>
      <c r="AX224" s="13" t="s">
        <v>76</v>
      </c>
      <c r="AY224" s="269" t="s">
        <v>161</v>
      </c>
    </row>
    <row r="225" spans="1:51" s="14" customFormat="1" ht="12">
      <c r="A225" s="14"/>
      <c r="B225" s="270"/>
      <c r="C225" s="271"/>
      <c r="D225" s="255" t="s">
        <v>172</v>
      </c>
      <c r="E225" s="272" t="s">
        <v>1</v>
      </c>
      <c r="F225" s="273" t="s">
        <v>183</v>
      </c>
      <c r="G225" s="271"/>
      <c r="H225" s="274">
        <v>38.909000000000006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172</v>
      </c>
      <c r="AU225" s="280" t="s">
        <v>86</v>
      </c>
      <c r="AV225" s="14" t="s">
        <v>168</v>
      </c>
      <c r="AW225" s="14" t="s">
        <v>32</v>
      </c>
      <c r="AX225" s="14" t="s">
        <v>84</v>
      </c>
      <c r="AY225" s="280" t="s">
        <v>161</v>
      </c>
    </row>
    <row r="226" spans="1:65" s="2" customFormat="1" ht="16.5" customHeight="1">
      <c r="A226" s="37"/>
      <c r="B226" s="38"/>
      <c r="C226" s="242" t="s">
        <v>316</v>
      </c>
      <c r="D226" s="242" t="s">
        <v>163</v>
      </c>
      <c r="E226" s="243" t="s">
        <v>317</v>
      </c>
      <c r="F226" s="244" t="s">
        <v>318</v>
      </c>
      <c r="G226" s="245" t="s">
        <v>210</v>
      </c>
      <c r="H226" s="246">
        <v>6.019</v>
      </c>
      <c r="I226" s="247"/>
      <c r="J226" s="248">
        <f>ROUND(I226*H226,2)</f>
        <v>0</v>
      </c>
      <c r="K226" s="244" t="s">
        <v>167</v>
      </c>
      <c r="L226" s="43"/>
      <c r="M226" s="249" t="s">
        <v>1</v>
      </c>
      <c r="N226" s="250" t="s">
        <v>41</v>
      </c>
      <c r="O226" s="90"/>
      <c r="P226" s="251">
        <f>O226*H226</f>
        <v>0</v>
      </c>
      <c r="Q226" s="251">
        <v>0.15414</v>
      </c>
      <c r="R226" s="251">
        <f>Q226*H226</f>
        <v>0.92776866</v>
      </c>
      <c r="S226" s="251">
        <v>0</v>
      </c>
      <c r="T226" s="252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3" t="s">
        <v>168</v>
      </c>
      <c r="AT226" s="253" t="s">
        <v>163</v>
      </c>
      <c r="AU226" s="253" t="s">
        <v>86</v>
      </c>
      <c r="AY226" s="16" t="s">
        <v>161</v>
      </c>
      <c r="BE226" s="254">
        <f>IF(N226="základní",J226,0)</f>
        <v>0</v>
      </c>
      <c r="BF226" s="254">
        <f>IF(N226="snížená",J226,0)</f>
        <v>0</v>
      </c>
      <c r="BG226" s="254">
        <f>IF(N226="zákl. přenesená",J226,0)</f>
        <v>0</v>
      </c>
      <c r="BH226" s="254">
        <f>IF(N226="sníž. přenesená",J226,0)</f>
        <v>0</v>
      </c>
      <c r="BI226" s="254">
        <f>IF(N226="nulová",J226,0)</f>
        <v>0</v>
      </c>
      <c r="BJ226" s="16" t="s">
        <v>84</v>
      </c>
      <c r="BK226" s="254">
        <f>ROUND(I226*H226,2)</f>
        <v>0</v>
      </c>
      <c r="BL226" s="16" t="s">
        <v>168</v>
      </c>
      <c r="BM226" s="253" t="s">
        <v>319</v>
      </c>
    </row>
    <row r="227" spans="1:47" s="2" customFormat="1" ht="12">
      <c r="A227" s="37"/>
      <c r="B227" s="38"/>
      <c r="C227" s="39"/>
      <c r="D227" s="255" t="s">
        <v>170</v>
      </c>
      <c r="E227" s="39"/>
      <c r="F227" s="256" t="s">
        <v>320</v>
      </c>
      <c r="G227" s="39"/>
      <c r="H227" s="39"/>
      <c r="I227" s="153"/>
      <c r="J227" s="39"/>
      <c r="K227" s="39"/>
      <c r="L227" s="43"/>
      <c r="M227" s="257"/>
      <c r="N227" s="25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86</v>
      </c>
    </row>
    <row r="228" spans="1:51" s="13" customFormat="1" ht="12">
      <c r="A228" s="13"/>
      <c r="B228" s="259"/>
      <c r="C228" s="260"/>
      <c r="D228" s="255" t="s">
        <v>172</v>
      </c>
      <c r="E228" s="261" t="s">
        <v>1</v>
      </c>
      <c r="F228" s="262" t="s">
        <v>321</v>
      </c>
      <c r="G228" s="260"/>
      <c r="H228" s="263">
        <v>6.019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172</v>
      </c>
      <c r="AU228" s="269" t="s">
        <v>86</v>
      </c>
      <c r="AV228" s="13" t="s">
        <v>86</v>
      </c>
      <c r="AW228" s="13" t="s">
        <v>32</v>
      </c>
      <c r="AX228" s="13" t="s">
        <v>84</v>
      </c>
      <c r="AY228" s="269" t="s">
        <v>161</v>
      </c>
    </row>
    <row r="229" spans="1:63" s="12" customFormat="1" ht="22.8" customHeight="1">
      <c r="A229" s="12"/>
      <c r="B229" s="226"/>
      <c r="C229" s="227"/>
      <c r="D229" s="228" t="s">
        <v>75</v>
      </c>
      <c r="E229" s="240" t="s">
        <v>168</v>
      </c>
      <c r="F229" s="240" t="s">
        <v>322</v>
      </c>
      <c r="G229" s="227"/>
      <c r="H229" s="227"/>
      <c r="I229" s="230"/>
      <c r="J229" s="241">
        <f>BK229</f>
        <v>0</v>
      </c>
      <c r="K229" s="227"/>
      <c r="L229" s="232"/>
      <c r="M229" s="233"/>
      <c r="N229" s="234"/>
      <c r="O229" s="234"/>
      <c r="P229" s="235">
        <f>SUM(P230:P269)</f>
        <v>0</v>
      </c>
      <c r="Q229" s="234"/>
      <c r="R229" s="235">
        <f>SUM(R230:R269)</f>
        <v>21.019483179999998</v>
      </c>
      <c r="S229" s="234"/>
      <c r="T229" s="236">
        <f>SUM(T230:T269)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7" t="s">
        <v>84</v>
      </c>
      <c r="AT229" s="238" t="s">
        <v>75</v>
      </c>
      <c r="AU229" s="238" t="s">
        <v>84</v>
      </c>
      <c r="AY229" s="237" t="s">
        <v>161</v>
      </c>
      <c r="BK229" s="239">
        <f>SUM(BK230:BK269)</f>
        <v>0</v>
      </c>
    </row>
    <row r="230" spans="1:65" s="2" customFormat="1" ht="21.75" customHeight="1">
      <c r="A230" s="37"/>
      <c r="B230" s="38"/>
      <c r="C230" s="242" t="s">
        <v>323</v>
      </c>
      <c r="D230" s="242" t="s">
        <v>163</v>
      </c>
      <c r="E230" s="243" t="s">
        <v>324</v>
      </c>
      <c r="F230" s="244" t="s">
        <v>325</v>
      </c>
      <c r="G230" s="245" t="s">
        <v>210</v>
      </c>
      <c r="H230" s="246">
        <v>47</v>
      </c>
      <c r="I230" s="247"/>
      <c r="J230" s="248">
        <f>ROUND(I230*H230,2)</f>
        <v>0</v>
      </c>
      <c r="K230" s="244" t="s">
        <v>167</v>
      </c>
      <c r="L230" s="43"/>
      <c r="M230" s="249" t="s">
        <v>1</v>
      </c>
      <c r="N230" s="250" t="s">
        <v>41</v>
      </c>
      <c r="O230" s="90"/>
      <c r="P230" s="251">
        <f>O230*H230</f>
        <v>0</v>
      </c>
      <c r="Q230" s="251">
        <v>0.34142</v>
      </c>
      <c r="R230" s="251">
        <f>Q230*H230</f>
        <v>16.04674</v>
      </c>
      <c r="S230" s="251">
        <v>0</v>
      </c>
      <c r="T230" s="25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3" t="s">
        <v>168</v>
      </c>
      <c r="AT230" s="253" t="s">
        <v>163</v>
      </c>
      <c r="AU230" s="253" t="s">
        <v>86</v>
      </c>
      <c r="AY230" s="16" t="s">
        <v>161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6" t="s">
        <v>84</v>
      </c>
      <c r="BK230" s="254">
        <f>ROUND(I230*H230,2)</f>
        <v>0</v>
      </c>
      <c r="BL230" s="16" t="s">
        <v>168</v>
      </c>
      <c r="BM230" s="253" t="s">
        <v>326</v>
      </c>
    </row>
    <row r="231" spans="1:47" s="2" customFormat="1" ht="12">
      <c r="A231" s="37"/>
      <c r="B231" s="38"/>
      <c r="C231" s="39"/>
      <c r="D231" s="255" t="s">
        <v>170</v>
      </c>
      <c r="E231" s="39"/>
      <c r="F231" s="256" t="s">
        <v>327</v>
      </c>
      <c r="G231" s="39"/>
      <c r="H231" s="39"/>
      <c r="I231" s="153"/>
      <c r="J231" s="39"/>
      <c r="K231" s="39"/>
      <c r="L231" s="43"/>
      <c r="M231" s="257"/>
      <c r="N231" s="25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86</v>
      </c>
    </row>
    <row r="232" spans="1:51" s="13" customFormat="1" ht="12">
      <c r="A232" s="13"/>
      <c r="B232" s="259"/>
      <c r="C232" s="260"/>
      <c r="D232" s="255" t="s">
        <v>172</v>
      </c>
      <c r="E232" s="261" t="s">
        <v>1</v>
      </c>
      <c r="F232" s="262" t="s">
        <v>328</v>
      </c>
      <c r="G232" s="260"/>
      <c r="H232" s="263">
        <v>47</v>
      </c>
      <c r="I232" s="264"/>
      <c r="J232" s="260"/>
      <c r="K232" s="260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172</v>
      </c>
      <c r="AU232" s="269" t="s">
        <v>86</v>
      </c>
      <c r="AV232" s="13" t="s">
        <v>86</v>
      </c>
      <c r="AW232" s="13" t="s">
        <v>32</v>
      </c>
      <c r="AX232" s="13" t="s">
        <v>84</v>
      </c>
      <c r="AY232" s="269" t="s">
        <v>161</v>
      </c>
    </row>
    <row r="233" spans="1:65" s="2" customFormat="1" ht="21.75" customHeight="1">
      <c r="A233" s="37"/>
      <c r="B233" s="38"/>
      <c r="C233" s="242" t="s">
        <v>329</v>
      </c>
      <c r="D233" s="242" t="s">
        <v>163</v>
      </c>
      <c r="E233" s="243" t="s">
        <v>330</v>
      </c>
      <c r="F233" s="244" t="s">
        <v>331</v>
      </c>
      <c r="G233" s="245" t="s">
        <v>210</v>
      </c>
      <c r="H233" s="246">
        <v>47</v>
      </c>
      <c r="I233" s="247"/>
      <c r="J233" s="248">
        <f>ROUND(I233*H233,2)</f>
        <v>0</v>
      </c>
      <c r="K233" s="244" t="s">
        <v>167</v>
      </c>
      <c r="L233" s="43"/>
      <c r="M233" s="249" t="s">
        <v>1</v>
      </c>
      <c r="N233" s="250" t="s">
        <v>41</v>
      </c>
      <c r="O233" s="90"/>
      <c r="P233" s="251">
        <f>O233*H233</f>
        <v>0</v>
      </c>
      <c r="Q233" s="251">
        <v>0.00088</v>
      </c>
      <c r="R233" s="251">
        <f>Q233*H233</f>
        <v>0.04136</v>
      </c>
      <c r="S233" s="251">
        <v>0</v>
      </c>
      <c r="T233" s="252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3" t="s">
        <v>168</v>
      </c>
      <c r="AT233" s="253" t="s">
        <v>163</v>
      </c>
      <c r="AU233" s="253" t="s">
        <v>86</v>
      </c>
      <c r="AY233" s="16" t="s">
        <v>161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6" t="s">
        <v>84</v>
      </c>
      <c r="BK233" s="254">
        <f>ROUND(I233*H233,2)</f>
        <v>0</v>
      </c>
      <c r="BL233" s="16" t="s">
        <v>168</v>
      </c>
      <c r="BM233" s="253" t="s">
        <v>332</v>
      </c>
    </row>
    <row r="234" spans="1:47" s="2" customFormat="1" ht="12">
      <c r="A234" s="37"/>
      <c r="B234" s="38"/>
      <c r="C234" s="39"/>
      <c r="D234" s="255" t="s">
        <v>170</v>
      </c>
      <c r="E234" s="39"/>
      <c r="F234" s="256" t="s">
        <v>333</v>
      </c>
      <c r="G234" s="39"/>
      <c r="H234" s="39"/>
      <c r="I234" s="153"/>
      <c r="J234" s="39"/>
      <c r="K234" s="39"/>
      <c r="L234" s="43"/>
      <c r="M234" s="257"/>
      <c r="N234" s="25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170</v>
      </c>
      <c r="AU234" s="16" t="s">
        <v>86</v>
      </c>
    </row>
    <row r="235" spans="1:65" s="2" customFormat="1" ht="21.75" customHeight="1">
      <c r="A235" s="37"/>
      <c r="B235" s="38"/>
      <c r="C235" s="242" t="s">
        <v>334</v>
      </c>
      <c r="D235" s="242" t="s">
        <v>163</v>
      </c>
      <c r="E235" s="243" t="s">
        <v>335</v>
      </c>
      <c r="F235" s="244" t="s">
        <v>336</v>
      </c>
      <c r="G235" s="245" t="s">
        <v>210</v>
      </c>
      <c r="H235" s="246">
        <v>47</v>
      </c>
      <c r="I235" s="247"/>
      <c r="J235" s="248">
        <f>ROUND(I235*H235,2)</f>
        <v>0</v>
      </c>
      <c r="K235" s="244" t="s">
        <v>167</v>
      </c>
      <c r="L235" s="43"/>
      <c r="M235" s="249" t="s">
        <v>1</v>
      </c>
      <c r="N235" s="250" t="s">
        <v>41</v>
      </c>
      <c r="O235" s="90"/>
      <c r="P235" s="251">
        <f>O235*H235</f>
        <v>0</v>
      </c>
      <c r="Q235" s="251">
        <v>0</v>
      </c>
      <c r="R235" s="251">
        <f>Q235*H235</f>
        <v>0</v>
      </c>
      <c r="S235" s="251">
        <v>0</v>
      </c>
      <c r="T235" s="25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3" t="s">
        <v>168</v>
      </c>
      <c r="AT235" s="253" t="s">
        <v>163</v>
      </c>
      <c r="AU235" s="253" t="s">
        <v>86</v>
      </c>
      <c r="AY235" s="16" t="s">
        <v>161</v>
      </c>
      <c r="BE235" s="254">
        <f>IF(N235="základní",J235,0)</f>
        <v>0</v>
      </c>
      <c r="BF235" s="254">
        <f>IF(N235="snížená",J235,0)</f>
        <v>0</v>
      </c>
      <c r="BG235" s="254">
        <f>IF(N235="zákl. přenesená",J235,0)</f>
        <v>0</v>
      </c>
      <c r="BH235" s="254">
        <f>IF(N235="sníž. přenesená",J235,0)</f>
        <v>0</v>
      </c>
      <c r="BI235" s="254">
        <f>IF(N235="nulová",J235,0)</f>
        <v>0</v>
      </c>
      <c r="BJ235" s="16" t="s">
        <v>84</v>
      </c>
      <c r="BK235" s="254">
        <f>ROUND(I235*H235,2)</f>
        <v>0</v>
      </c>
      <c r="BL235" s="16" t="s">
        <v>168</v>
      </c>
      <c r="BM235" s="253" t="s">
        <v>337</v>
      </c>
    </row>
    <row r="236" spans="1:47" s="2" customFormat="1" ht="12">
      <c r="A236" s="37"/>
      <c r="B236" s="38"/>
      <c r="C236" s="39"/>
      <c r="D236" s="255" t="s">
        <v>170</v>
      </c>
      <c r="E236" s="39"/>
      <c r="F236" s="256" t="s">
        <v>338</v>
      </c>
      <c r="G236" s="39"/>
      <c r="H236" s="39"/>
      <c r="I236" s="153"/>
      <c r="J236" s="39"/>
      <c r="K236" s="39"/>
      <c r="L236" s="43"/>
      <c r="M236" s="257"/>
      <c r="N236" s="258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170</v>
      </c>
      <c r="AU236" s="16" t="s">
        <v>86</v>
      </c>
    </row>
    <row r="237" spans="1:65" s="2" customFormat="1" ht="21.75" customHeight="1">
      <c r="A237" s="37"/>
      <c r="B237" s="38"/>
      <c r="C237" s="242" t="s">
        <v>339</v>
      </c>
      <c r="D237" s="242" t="s">
        <v>163</v>
      </c>
      <c r="E237" s="243" t="s">
        <v>340</v>
      </c>
      <c r="F237" s="244" t="s">
        <v>341</v>
      </c>
      <c r="G237" s="245" t="s">
        <v>197</v>
      </c>
      <c r="H237" s="246">
        <v>0.127</v>
      </c>
      <c r="I237" s="247"/>
      <c r="J237" s="248">
        <f>ROUND(I237*H237,2)</f>
        <v>0</v>
      </c>
      <c r="K237" s="244" t="s">
        <v>167</v>
      </c>
      <c r="L237" s="43"/>
      <c r="M237" s="249" t="s">
        <v>1</v>
      </c>
      <c r="N237" s="250" t="s">
        <v>41</v>
      </c>
      <c r="O237" s="90"/>
      <c r="P237" s="251">
        <f>O237*H237</f>
        <v>0</v>
      </c>
      <c r="Q237" s="251">
        <v>0.01954</v>
      </c>
      <c r="R237" s="251">
        <f>Q237*H237</f>
        <v>0.0024815799999999997</v>
      </c>
      <c r="S237" s="251">
        <v>0</v>
      </c>
      <c r="T237" s="25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3" t="s">
        <v>168</v>
      </c>
      <c r="AT237" s="253" t="s">
        <v>163</v>
      </c>
      <c r="AU237" s="253" t="s">
        <v>86</v>
      </c>
      <c r="AY237" s="16" t="s">
        <v>161</v>
      </c>
      <c r="BE237" s="254">
        <f>IF(N237="základní",J237,0)</f>
        <v>0</v>
      </c>
      <c r="BF237" s="254">
        <f>IF(N237="snížená",J237,0)</f>
        <v>0</v>
      </c>
      <c r="BG237" s="254">
        <f>IF(N237="zákl. přenesená",J237,0)</f>
        <v>0</v>
      </c>
      <c r="BH237" s="254">
        <f>IF(N237="sníž. přenesená",J237,0)</f>
        <v>0</v>
      </c>
      <c r="BI237" s="254">
        <f>IF(N237="nulová",J237,0)</f>
        <v>0</v>
      </c>
      <c r="BJ237" s="16" t="s">
        <v>84</v>
      </c>
      <c r="BK237" s="254">
        <f>ROUND(I237*H237,2)</f>
        <v>0</v>
      </c>
      <c r="BL237" s="16" t="s">
        <v>168</v>
      </c>
      <c r="BM237" s="253" t="s">
        <v>342</v>
      </c>
    </row>
    <row r="238" spans="1:47" s="2" customFormat="1" ht="12">
      <c r="A238" s="37"/>
      <c r="B238" s="38"/>
      <c r="C238" s="39"/>
      <c r="D238" s="255" t="s">
        <v>170</v>
      </c>
      <c r="E238" s="39"/>
      <c r="F238" s="256" t="s">
        <v>343</v>
      </c>
      <c r="G238" s="39"/>
      <c r="H238" s="39"/>
      <c r="I238" s="153"/>
      <c r="J238" s="39"/>
      <c r="K238" s="39"/>
      <c r="L238" s="43"/>
      <c r="M238" s="257"/>
      <c r="N238" s="258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170</v>
      </c>
      <c r="AU238" s="16" t="s">
        <v>86</v>
      </c>
    </row>
    <row r="239" spans="1:51" s="13" customFormat="1" ht="12">
      <c r="A239" s="13"/>
      <c r="B239" s="259"/>
      <c r="C239" s="260"/>
      <c r="D239" s="255" t="s">
        <v>172</v>
      </c>
      <c r="E239" s="261" t="s">
        <v>1</v>
      </c>
      <c r="F239" s="262" t="s">
        <v>344</v>
      </c>
      <c r="G239" s="260"/>
      <c r="H239" s="263">
        <v>0.049</v>
      </c>
      <c r="I239" s="264"/>
      <c r="J239" s="260"/>
      <c r="K239" s="260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172</v>
      </c>
      <c r="AU239" s="269" t="s">
        <v>86</v>
      </c>
      <c r="AV239" s="13" t="s">
        <v>86</v>
      </c>
      <c r="AW239" s="13" t="s">
        <v>32</v>
      </c>
      <c r="AX239" s="13" t="s">
        <v>76</v>
      </c>
      <c r="AY239" s="269" t="s">
        <v>161</v>
      </c>
    </row>
    <row r="240" spans="1:51" s="13" customFormat="1" ht="12">
      <c r="A240" s="13"/>
      <c r="B240" s="259"/>
      <c r="C240" s="260"/>
      <c r="D240" s="255" t="s">
        <v>172</v>
      </c>
      <c r="E240" s="261" t="s">
        <v>1</v>
      </c>
      <c r="F240" s="262" t="s">
        <v>345</v>
      </c>
      <c r="G240" s="260"/>
      <c r="H240" s="263">
        <v>0.078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172</v>
      </c>
      <c r="AU240" s="269" t="s">
        <v>86</v>
      </c>
      <c r="AV240" s="13" t="s">
        <v>86</v>
      </c>
      <c r="AW240" s="13" t="s">
        <v>32</v>
      </c>
      <c r="AX240" s="13" t="s">
        <v>76</v>
      </c>
      <c r="AY240" s="269" t="s">
        <v>161</v>
      </c>
    </row>
    <row r="241" spans="1:51" s="14" customFormat="1" ht="12">
      <c r="A241" s="14"/>
      <c r="B241" s="270"/>
      <c r="C241" s="271"/>
      <c r="D241" s="255" t="s">
        <v>172</v>
      </c>
      <c r="E241" s="272" t="s">
        <v>1</v>
      </c>
      <c r="F241" s="273" t="s">
        <v>183</v>
      </c>
      <c r="G241" s="271"/>
      <c r="H241" s="274">
        <v>0.127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172</v>
      </c>
      <c r="AU241" s="280" t="s">
        <v>86</v>
      </c>
      <c r="AV241" s="14" t="s">
        <v>168</v>
      </c>
      <c r="AW241" s="14" t="s">
        <v>32</v>
      </c>
      <c r="AX241" s="14" t="s">
        <v>84</v>
      </c>
      <c r="AY241" s="280" t="s">
        <v>161</v>
      </c>
    </row>
    <row r="242" spans="1:65" s="2" customFormat="1" ht="21.75" customHeight="1">
      <c r="A242" s="37"/>
      <c r="B242" s="38"/>
      <c r="C242" s="281" t="s">
        <v>346</v>
      </c>
      <c r="D242" s="281" t="s">
        <v>214</v>
      </c>
      <c r="E242" s="282" t="s">
        <v>347</v>
      </c>
      <c r="F242" s="283" t="s">
        <v>348</v>
      </c>
      <c r="G242" s="284" t="s">
        <v>197</v>
      </c>
      <c r="H242" s="285">
        <v>0.127</v>
      </c>
      <c r="I242" s="286"/>
      <c r="J242" s="287">
        <f>ROUND(I242*H242,2)</f>
        <v>0</v>
      </c>
      <c r="K242" s="283" t="s">
        <v>167</v>
      </c>
      <c r="L242" s="288"/>
      <c r="M242" s="289" t="s">
        <v>1</v>
      </c>
      <c r="N242" s="290" t="s">
        <v>41</v>
      </c>
      <c r="O242" s="90"/>
      <c r="P242" s="251">
        <f>O242*H242</f>
        <v>0</v>
      </c>
      <c r="Q242" s="251">
        <v>1</v>
      </c>
      <c r="R242" s="251">
        <f>Q242*H242</f>
        <v>0.127</v>
      </c>
      <c r="S242" s="251">
        <v>0</v>
      </c>
      <c r="T242" s="25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3" t="s">
        <v>213</v>
      </c>
      <c r="AT242" s="253" t="s">
        <v>214</v>
      </c>
      <c r="AU242" s="253" t="s">
        <v>86</v>
      </c>
      <c r="AY242" s="16" t="s">
        <v>161</v>
      </c>
      <c r="BE242" s="254">
        <f>IF(N242="základní",J242,0)</f>
        <v>0</v>
      </c>
      <c r="BF242" s="254">
        <f>IF(N242="snížená",J242,0)</f>
        <v>0</v>
      </c>
      <c r="BG242" s="254">
        <f>IF(N242="zákl. přenesená",J242,0)</f>
        <v>0</v>
      </c>
      <c r="BH242" s="254">
        <f>IF(N242="sníž. přenesená",J242,0)</f>
        <v>0</v>
      </c>
      <c r="BI242" s="254">
        <f>IF(N242="nulová",J242,0)</f>
        <v>0</v>
      </c>
      <c r="BJ242" s="16" t="s">
        <v>84</v>
      </c>
      <c r="BK242" s="254">
        <f>ROUND(I242*H242,2)</f>
        <v>0</v>
      </c>
      <c r="BL242" s="16" t="s">
        <v>168</v>
      </c>
      <c r="BM242" s="253" t="s">
        <v>349</v>
      </c>
    </row>
    <row r="243" spans="1:47" s="2" customFormat="1" ht="12">
      <c r="A243" s="37"/>
      <c r="B243" s="38"/>
      <c r="C243" s="39"/>
      <c r="D243" s="255" t="s">
        <v>170</v>
      </c>
      <c r="E243" s="39"/>
      <c r="F243" s="256" t="s">
        <v>348</v>
      </c>
      <c r="G243" s="39"/>
      <c r="H243" s="39"/>
      <c r="I243" s="153"/>
      <c r="J243" s="39"/>
      <c r="K243" s="39"/>
      <c r="L243" s="43"/>
      <c r="M243" s="257"/>
      <c r="N243" s="258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86</v>
      </c>
    </row>
    <row r="244" spans="1:65" s="2" customFormat="1" ht="21.75" customHeight="1">
      <c r="A244" s="37"/>
      <c r="B244" s="38"/>
      <c r="C244" s="242" t="s">
        <v>350</v>
      </c>
      <c r="D244" s="242" t="s">
        <v>163</v>
      </c>
      <c r="E244" s="243" t="s">
        <v>351</v>
      </c>
      <c r="F244" s="244" t="s">
        <v>352</v>
      </c>
      <c r="G244" s="245" t="s">
        <v>234</v>
      </c>
      <c r="H244" s="246">
        <v>29.246</v>
      </c>
      <c r="I244" s="247"/>
      <c r="J244" s="248">
        <f>ROUND(I244*H244,2)</f>
        <v>0</v>
      </c>
      <c r="K244" s="244" t="s">
        <v>167</v>
      </c>
      <c r="L244" s="43"/>
      <c r="M244" s="249" t="s">
        <v>1</v>
      </c>
      <c r="N244" s="250" t="s">
        <v>41</v>
      </c>
      <c r="O244" s="90"/>
      <c r="P244" s="251">
        <f>O244*H244</f>
        <v>0</v>
      </c>
      <c r="Q244" s="251">
        <v>0.01726</v>
      </c>
      <c r="R244" s="251">
        <f>Q244*H244</f>
        <v>0.50478596</v>
      </c>
      <c r="S244" s="251">
        <v>0</v>
      </c>
      <c r="T244" s="25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3" t="s">
        <v>168</v>
      </c>
      <c r="AT244" s="253" t="s">
        <v>163</v>
      </c>
      <c r="AU244" s="253" t="s">
        <v>86</v>
      </c>
      <c r="AY244" s="16" t="s">
        <v>161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6" t="s">
        <v>84</v>
      </c>
      <c r="BK244" s="254">
        <f>ROUND(I244*H244,2)</f>
        <v>0</v>
      </c>
      <c r="BL244" s="16" t="s">
        <v>168</v>
      </c>
      <c r="BM244" s="253" t="s">
        <v>353</v>
      </c>
    </row>
    <row r="245" spans="1:47" s="2" customFormat="1" ht="12">
      <c r="A245" s="37"/>
      <c r="B245" s="38"/>
      <c r="C245" s="39"/>
      <c r="D245" s="255" t="s">
        <v>170</v>
      </c>
      <c r="E245" s="39"/>
      <c r="F245" s="256" t="s">
        <v>354</v>
      </c>
      <c r="G245" s="39"/>
      <c r="H245" s="39"/>
      <c r="I245" s="153"/>
      <c r="J245" s="39"/>
      <c r="K245" s="39"/>
      <c r="L245" s="43"/>
      <c r="M245" s="257"/>
      <c r="N245" s="258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170</v>
      </c>
      <c r="AU245" s="16" t="s">
        <v>86</v>
      </c>
    </row>
    <row r="246" spans="1:51" s="13" customFormat="1" ht="12">
      <c r="A246" s="13"/>
      <c r="B246" s="259"/>
      <c r="C246" s="260"/>
      <c r="D246" s="255" t="s">
        <v>172</v>
      </c>
      <c r="E246" s="261" t="s">
        <v>1</v>
      </c>
      <c r="F246" s="262" t="s">
        <v>355</v>
      </c>
      <c r="G246" s="260"/>
      <c r="H246" s="263">
        <v>29.246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172</v>
      </c>
      <c r="AU246" s="269" t="s">
        <v>86</v>
      </c>
      <c r="AV246" s="13" t="s">
        <v>86</v>
      </c>
      <c r="AW246" s="13" t="s">
        <v>32</v>
      </c>
      <c r="AX246" s="13" t="s">
        <v>84</v>
      </c>
      <c r="AY246" s="269" t="s">
        <v>161</v>
      </c>
    </row>
    <row r="247" spans="1:65" s="2" customFormat="1" ht="16.5" customHeight="1">
      <c r="A247" s="37"/>
      <c r="B247" s="38"/>
      <c r="C247" s="242" t="s">
        <v>356</v>
      </c>
      <c r="D247" s="242" t="s">
        <v>163</v>
      </c>
      <c r="E247" s="243" t="s">
        <v>357</v>
      </c>
      <c r="F247" s="244" t="s">
        <v>358</v>
      </c>
      <c r="G247" s="245" t="s">
        <v>166</v>
      </c>
      <c r="H247" s="246">
        <v>0.877</v>
      </c>
      <c r="I247" s="247"/>
      <c r="J247" s="248">
        <f>ROUND(I247*H247,2)</f>
        <v>0</v>
      </c>
      <c r="K247" s="244" t="s">
        <v>167</v>
      </c>
      <c r="L247" s="43"/>
      <c r="M247" s="249" t="s">
        <v>1</v>
      </c>
      <c r="N247" s="250" t="s">
        <v>41</v>
      </c>
      <c r="O247" s="90"/>
      <c r="P247" s="251">
        <f>O247*H247</f>
        <v>0</v>
      </c>
      <c r="Q247" s="251">
        <v>2.4534</v>
      </c>
      <c r="R247" s="251">
        <f>Q247*H247</f>
        <v>2.1516317999999997</v>
      </c>
      <c r="S247" s="251">
        <v>0</v>
      </c>
      <c r="T247" s="25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3" t="s">
        <v>168</v>
      </c>
      <c r="AT247" s="253" t="s">
        <v>163</v>
      </c>
      <c r="AU247" s="253" t="s">
        <v>86</v>
      </c>
      <c r="AY247" s="16" t="s">
        <v>161</v>
      </c>
      <c r="BE247" s="254">
        <f>IF(N247="základní",J247,0)</f>
        <v>0</v>
      </c>
      <c r="BF247" s="254">
        <f>IF(N247="snížená",J247,0)</f>
        <v>0</v>
      </c>
      <c r="BG247" s="254">
        <f>IF(N247="zákl. přenesená",J247,0)</f>
        <v>0</v>
      </c>
      <c r="BH247" s="254">
        <f>IF(N247="sníž. přenesená",J247,0)</f>
        <v>0</v>
      </c>
      <c r="BI247" s="254">
        <f>IF(N247="nulová",J247,0)</f>
        <v>0</v>
      </c>
      <c r="BJ247" s="16" t="s">
        <v>84</v>
      </c>
      <c r="BK247" s="254">
        <f>ROUND(I247*H247,2)</f>
        <v>0</v>
      </c>
      <c r="BL247" s="16" t="s">
        <v>168</v>
      </c>
      <c r="BM247" s="253" t="s">
        <v>359</v>
      </c>
    </row>
    <row r="248" spans="1:47" s="2" customFormat="1" ht="12">
      <c r="A248" s="37"/>
      <c r="B248" s="38"/>
      <c r="C248" s="39"/>
      <c r="D248" s="255" t="s">
        <v>170</v>
      </c>
      <c r="E248" s="39"/>
      <c r="F248" s="256" t="s">
        <v>360</v>
      </c>
      <c r="G248" s="39"/>
      <c r="H248" s="39"/>
      <c r="I248" s="153"/>
      <c r="J248" s="39"/>
      <c r="K248" s="39"/>
      <c r="L248" s="43"/>
      <c r="M248" s="257"/>
      <c r="N248" s="258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86</v>
      </c>
    </row>
    <row r="249" spans="1:51" s="13" customFormat="1" ht="12">
      <c r="A249" s="13"/>
      <c r="B249" s="259"/>
      <c r="C249" s="260"/>
      <c r="D249" s="255" t="s">
        <v>172</v>
      </c>
      <c r="E249" s="261" t="s">
        <v>1</v>
      </c>
      <c r="F249" s="262" t="s">
        <v>361</v>
      </c>
      <c r="G249" s="260"/>
      <c r="H249" s="263">
        <v>0.877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172</v>
      </c>
      <c r="AU249" s="269" t="s">
        <v>86</v>
      </c>
      <c r="AV249" s="13" t="s">
        <v>86</v>
      </c>
      <c r="AW249" s="13" t="s">
        <v>32</v>
      </c>
      <c r="AX249" s="13" t="s">
        <v>84</v>
      </c>
      <c r="AY249" s="269" t="s">
        <v>161</v>
      </c>
    </row>
    <row r="250" spans="1:65" s="2" customFormat="1" ht="16.5" customHeight="1">
      <c r="A250" s="37"/>
      <c r="B250" s="38"/>
      <c r="C250" s="242" t="s">
        <v>362</v>
      </c>
      <c r="D250" s="242" t="s">
        <v>163</v>
      </c>
      <c r="E250" s="243" t="s">
        <v>363</v>
      </c>
      <c r="F250" s="244" t="s">
        <v>364</v>
      </c>
      <c r="G250" s="245" t="s">
        <v>210</v>
      </c>
      <c r="H250" s="246">
        <v>5.849</v>
      </c>
      <c r="I250" s="247"/>
      <c r="J250" s="248">
        <f>ROUND(I250*H250,2)</f>
        <v>0</v>
      </c>
      <c r="K250" s="244" t="s">
        <v>167</v>
      </c>
      <c r="L250" s="43"/>
      <c r="M250" s="249" t="s">
        <v>1</v>
      </c>
      <c r="N250" s="250" t="s">
        <v>41</v>
      </c>
      <c r="O250" s="90"/>
      <c r="P250" s="251">
        <f>O250*H250</f>
        <v>0</v>
      </c>
      <c r="Q250" s="251">
        <v>0.00576</v>
      </c>
      <c r="R250" s="251">
        <f>Q250*H250</f>
        <v>0.03369024</v>
      </c>
      <c r="S250" s="251">
        <v>0</v>
      </c>
      <c r="T250" s="252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3" t="s">
        <v>168</v>
      </c>
      <c r="AT250" s="253" t="s">
        <v>163</v>
      </c>
      <c r="AU250" s="253" t="s">
        <v>86</v>
      </c>
      <c r="AY250" s="16" t="s">
        <v>161</v>
      </c>
      <c r="BE250" s="254">
        <f>IF(N250="základní",J250,0)</f>
        <v>0</v>
      </c>
      <c r="BF250" s="254">
        <f>IF(N250="snížená",J250,0)</f>
        <v>0</v>
      </c>
      <c r="BG250" s="254">
        <f>IF(N250="zákl. přenesená",J250,0)</f>
        <v>0</v>
      </c>
      <c r="BH250" s="254">
        <f>IF(N250="sníž. přenesená",J250,0)</f>
        <v>0</v>
      </c>
      <c r="BI250" s="254">
        <f>IF(N250="nulová",J250,0)</f>
        <v>0</v>
      </c>
      <c r="BJ250" s="16" t="s">
        <v>84</v>
      </c>
      <c r="BK250" s="254">
        <f>ROUND(I250*H250,2)</f>
        <v>0</v>
      </c>
      <c r="BL250" s="16" t="s">
        <v>168</v>
      </c>
      <c r="BM250" s="253" t="s">
        <v>365</v>
      </c>
    </row>
    <row r="251" spans="1:47" s="2" customFormat="1" ht="12">
      <c r="A251" s="37"/>
      <c r="B251" s="38"/>
      <c r="C251" s="39"/>
      <c r="D251" s="255" t="s">
        <v>170</v>
      </c>
      <c r="E251" s="39"/>
      <c r="F251" s="256" t="s">
        <v>366</v>
      </c>
      <c r="G251" s="39"/>
      <c r="H251" s="39"/>
      <c r="I251" s="153"/>
      <c r="J251" s="39"/>
      <c r="K251" s="39"/>
      <c r="L251" s="43"/>
      <c r="M251" s="257"/>
      <c r="N251" s="258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86</v>
      </c>
    </row>
    <row r="252" spans="1:51" s="13" customFormat="1" ht="12">
      <c r="A252" s="13"/>
      <c r="B252" s="259"/>
      <c r="C252" s="260"/>
      <c r="D252" s="255" t="s">
        <v>172</v>
      </c>
      <c r="E252" s="261" t="s">
        <v>1</v>
      </c>
      <c r="F252" s="262" t="s">
        <v>367</v>
      </c>
      <c r="G252" s="260"/>
      <c r="H252" s="263">
        <v>5.849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172</v>
      </c>
      <c r="AU252" s="269" t="s">
        <v>86</v>
      </c>
      <c r="AV252" s="13" t="s">
        <v>86</v>
      </c>
      <c r="AW252" s="13" t="s">
        <v>32</v>
      </c>
      <c r="AX252" s="13" t="s">
        <v>84</v>
      </c>
      <c r="AY252" s="269" t="s">
        <v>161</v>
      </c>
    </row>
    <row r="253" spans="1:65" s="2" customFormat="1" ht="16.5" customHeight="1">
      <c r="A253" s="37"/>
      <c r="B253" s="38"/>
      <c r="C253" s="242" t="s">
        <v>368</v>
      </c>
      <c r="D253" s="242" t="s">
        <v>163</v>
      </c>
      <c r="E253" s="243" t="s">
        <v>369</v>
      </c>
      <c r="F253" s="244" t="s">
        <v>370</v>
      </c>
      <c r="G253" s="245" t="s">
        <v>210</v>
      </c>
      <c r="H253" s="246">
        <v>5.849</v>
      </c>
      <c r="I253" s="247"/>
      <c r="J253" s="248">
        <f>ROUND(I253*H253,2)</f>
        <v>0</v>
      </c>
      <c r="K253" s="244" t="s">
        <v>167</v>
      </c>
      <c r="L253" s="43"/>
      <c r="M253" s="249" t="s">
        <v>1</v>
      </c>
      <c r="N253" s="250" t="s">
        <v>41</v>
      </c>
      <c r="O253" s="90"/>
      <c r="P253" s="251">
        <f>O253*H253</f>
        <v>0</v>
      </c>
      <c r="Q253" s="251">
        <v>0</v>
      </c>
      <c r="R253" s="251">
        <f>Q253*H253</f>
        <v>0</v>
      </c>
      <c r="S253" s="251">
        <v>0</v>
      </c>
      <c r="T253" s="252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3" t="s">
        <v>168</v>
      </c>
      <c r="AT253" s="253" t="s">
        <v>163</v>
      </c>
      <c r="AU253" s="253" t="s">
        <v>86</v>
      </c>
      <c r="AY253" s="16" t="s">
        <v>161</v>
      </c>
      <c r="BE253" s="254">
        <f>IF(N253="základní",J253,0)</f>
        <v>0</v>
      </c>
      <c r="BF253" s="254">
        <f>IF(N253="snížená",J253,0)</f>
        <v>0</v>
      </c>
      <c r="BG253" s="254">
        <f>IF(N253="zákl. přenesená",J253,0)</f>
        <v>0</v>
      </c>
      <c r="BH253" s="254">
        <f>IF(N253="sníž. přenesená",J253,0)</f>
        <v>0</v>
      </c>
      <c r="BI253" s="254">
        <f>IF(N253="nulová",J253,0)</f>
        <v>0</v>
      </c>
      <c r="BJ253" s="16" t="s">
        <v>84</v>
      </c>
      <c r="BK253" s="254">
        <f>ROUND(I253*H253,2)</f>
        <v>0</v>
      </c>
      <c r="BL253" s="16" t="s">
        <v>168</v>
      </c>
      <c r="BM253" s="253" t="s">
        <v>371</v>
      </c>
    </row>
    <row r="254" spans="1:47" s="2" customFormat="1" ht="12">
      <c r="A254" s="37"/>
      <c r="B254" s="38"/>
      <c r="C254" s="39"/>
      <c r="D254" s="255" t="s">
        <v>170</v>
      </c>
      <c r="E254" s="39"/>
      <c r="F254" s="256" t="s">
        <v>372</v>
      </c>
      <c r="G254" s="39"/>
      <c r="H254" s="39"/>
      <c r="I254" s="153"/>
      <c r="J254" s="39"/>
      <c r="K254" s="39"/>
      <c r="L254" s="43"/>
      <c r="M254" s="257"/>
      <c r="N254" s="258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86</v>
      </c>
    </row>
    <row r="255" spans="1:65" s="2" customFormat="1" ht="21.75" customHeight="1">
      <c r="A255" s="37"/>
      <c r="B255" s="38"/>
      <c r="C255" s="242" t="s">
        <v>373</v>
      </c>
      <c r="D255" s="242" t="s">
        <v>163</v>
      </c>
      <c r="E255" s="243" t="s">
        <v>374</v>
      </c>
      <c r="F255" s="244" t="s">
        <v>375</v>
      </c>
      <c r="G255" s="245" t="s">
        <v>197</v>
      </c>
      <c r="H255" s="246">
        <v>0.132</v>
      </c>
      <c r="I255" s="247"/>
      <c r="J255" s="248">
        <f>ROUND(I255*H255,2)</f>
        <v>0</v>
      </c>
      <c r="K255" s="244" t="s">
        <v>167</v>
      </c>
      <c r="L255" s="43"/>
      <c r="M255" s="249" t="s">
        <v>1</v>
      </c>
      <c r="N255" s="250" t="s">
        <v>41</v>
      </c>
      <c r="O255" s="90"/>
      <c r="P255" s="251">
        <f>O255*H255</f>
        <v>0</v>
      </c>
      <c r="Q255" s="251">
        <v>1.05256</v>
      </c>
      <c r="R255" s="251">
        <f>Q255*H255</f>
        <v>0.13893792</v>
      </c>
      <c r="S255" s="251">
        <v>0</v>
      </c>
      <c r="T255" s="25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3" t="s">
        <v>168</v>
      </c>
      <c r="AT255" s="253" t="s">
        <v>163</v>
      </c>
      <c r="AU255" s="253" t="s">
        <v>86</v>
      </c>
      <c r="AY255" s="16" t="s">
        <v>161</v>
      </c>
      <c r="BE255" s="254">
        <f>IF(N255="základní",J255,0)</f>
        <v>0</v>
      </c>
      <c r="BF255" s="254">
        <f>IF(N255="snížená",J255,0)</f>
        <v>0</v>
      </c>
      <c r="BG255" s="254">
        <f>IF(N255="zákl. přenesená",J255,0)</f>
        <v>0</v>
      </c>
      <c r="BH255" s="254">
        <f>IF(N255="sníž. přenesená",J255,0)</f>
        <v>0</v>
      </c>
      <c r="BI255" s="254">
        <f>IF(N255="nulová",J255,0)</f>
        <v>0</v>
      </c>
      <c r="BJ255" s="16" t="s">
        <v>84</v>
      </c>
      <c r="BK255" s="254">
        <f>ROUND(I255*H255,2)</f>
        <v>0</v>
      </c>
      <c r="BL255" s="16" t="s">
        <v>168</v>
      </c>
      <c r="BM255" s="253" t="s">
        <v>376</v>
      </c>
    </row>
    <row r="256" spans="1:47" s="2" customFormat="1" ht="12">
      <c r="A256" s="37"/>
      <c r="B256" s="38"/>
      <c r="C256" s="39"/>
      <c r="D256" s="255" t="s">
        <v>170</v>
      </c>
      <c r="E256" s="39"/>
      <c r="F256" s="256" t="s">
        <v>377</v>
      </c>
      <c r="G256" s="39"/>
      <c r="H256" s="39"/>
      <c r="I256" s="153"/>
      <c r="J256" s="39"/>
      <c r="K256" s="39"/>
      <c r="L256" s="43"/>
      <c r="M256" s="257"/>
      <c r="N256" s="258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170</v>
      </c>
      <c r="AU256" s="16" t="s">
        <v>86</v>
      </c>
    </row>
    <row r="257" spans="1:51" s="13" customFormat="1" ht="12">
      <c r="A257" s="13"/>
      <c r="B257" s="259"/>
      <c r="C257" s="260"/>
      <c r="D257" s="255" t="s">
        <v>172</v>
      </c>
      <c r="E257" s="261" t="s">
        <v>1</v>
      </c>
      <c r="F257" s="262" t="s">
        <v>378</v>
      </c>
      <c r="G257" s="260"/>
      <c r="H257" s="263">
        <v>0.132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172</v>
      </c>
      <c r="AU257" s="269" t="s">
        <v>86</v>
      </c>
      <c r="AV257" s="13" t="s">
        <v>86</v>
      </c>
      <c r="AW257" s="13" t="s">
        <v>32</v>
      </c>
      <c r="AX257" s="13" t="s">
        <v>84</v>
      </c>
      <c r="AY257" s="269" t="s">
        <v>161</v>
      </c>
    </row>
    <row r="258" spans="1:65" s="2" customFormat="1" ht="16.5" customHeight="1">
      <c r="A258" s="37"/>
      <c r="B258" s="38"/>
      <c r="C258" s="242" t="s">
        <v>379</v>
      </c>
      <c r="D258" s="242" t="s">
        <v>163</v>
      </c>
      <c r="E258" s="243" t="s">
        <v>380</v>
      </c>
      <c r="F258" s="244" t="s">
        <v>381</v>
      </c>
      <c r="G258" s="245" t="s">
        <v>166</v>
      </c>
      <c r="H258" s="246">
        <v>0.504</v>
      </c>
      <c r="I258" s="247"/>
      <c r="J258" s="248">
        <f>ROUND(I258*H258,2)</f>
        <v>0</v>
      </c>
      <c r="K258" s="244" t="s">
        <v>167</v>
      </c>
      <c r="L258" s="43"/>
      <c r="M258" s="249" t="s">
        <v>1</v>
      </c>
      <c r="N258" s="250" t="s">
        <v>41</v>
      </c>
      <c r="O258" s="90"/>
      <c r="P258" s="251">
        <f>O258*H258</f>
        <v>0</v>
      </c>
      <c r="Q258" s="251">
        <v>2.25642</v>
      </c>
      <c r="R258" s="251">
        <f>Q258*H258</f>
        <v>1.1372356799999999</v>
      </c>
      <c r="S258" s="251">
        <v>0</v>
      </c>
      <c r="T258" s="25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3" t="s">
        <v>168</v>
      </c>
      <c r="AT258" s="253" t="s">
        <v>163</v>
      </c>
      <c r="AU258" s="253" t="s">
        <v>86</v>
      </c>
      <c r="AY258" s="16" t="s">
        <v>161</v>
      </c>
      <c r="BE258" s="254">
        <f>IF(N258="základní",J258,0)</f>
        <v>0</v>
      </c>
      <c r="BF258" s="254">
        <f>IF(N258="snížená",J258,0)</f>
        <v>0</v>
      </c>
      <c r="BG258" s="254">
        <f>IF(N258="zákl. přenesená",J258,0)</f>
        <v>0</v>
      </c>
      <c r="BH258" s="254">
        <f>IF(N258="sníž. přenesená",J258,0)</f>
        <v>0</v>
      </c>
      <c r="BI258" s="254">
        <f>IF(N258="nulová",J258,0)</f>
        <v>0</v>
      </c>
      <c r="BJ258" s="16" t="s">
        <v>84</v>
      </c>
      <c r="BK258" s="254">
        <f>ROUND(I258*H258,2)</f>
        <v>0</v>
      </c>
      <c r="BL258" s="16" t="s">
        <v>168</v>
      </c>
      <c r="BM258" s="253" t="s">
        <v>382</v>
      </c>
    </row>
    <row r="259" spans="1:47" s="2" customFormat="1" ht="12">
      <c r="A259" s="37"/>
      <c r="B259" s="38"/>
      <c r="C259" s="39"/>
      <c r="D259" s="255" t="s">
        <v>170</v>
      </c>
      <c r="E259" s="39"/>
      <c r="F259" s="256" t="s">
        <v>383</v>
      </c>
      <c r="G259" s="39"/>
      <c r="H259" s="39"/>
      <c r="I259" s="153"/>
      <c r="J259" s="39"/>
      <c r="K259" s="39"/>
      <c r="L259" s="43"/>
      <c r="M259" s="257"/>
      <c r="N259" s="25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170</v>
      </c>
      <c r="AU259" s="16" t="s">
        <v>86</v>
      </c>
    </row>
    <row r="260" spans="1:51" s="13" customFormat="1" ht="12">
      <c r="A260" s="13"/>
      <c r="B260" s="259"/>
      <c r="C260" s="260"/>
      <c r="D260" s="255" t="s">
        <v>172</v>
      </c>
      <c r="E260" s="261" t="s">
        <v>1</v>
      </c>
      <c r="F260" s="262" t="s">
        <v>249</v>
      </c>
      <c r="G260" s="260"/>
      <c r="H260" s="263">
        <v>0.504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172</v>
      </c>
      <c r="AU260" s="269" t="s">
        <v>86</v>
      </c>
      <c r="AV260" s="13" t="s">
        <v>86</v>
      </c>
      <c r="AW260" s="13" t="s">
        <v>32</v>
      </c>
      <c r="AX260" s="13" t="s">
        <v>84</v>
      </c>
      <c r="AY260" s="269" t="s">
        <v>161</v>
      </c>
    </row>
    <row r="261" spans="1:65" s="2" customFormat="1" ht="21.75" customHeight="1">
      <c r="A261" s="37"/>
      <c r="B261" s="38"/>
      <c r="C261" s="242" t="s">
        <v>384</v>
      </c>
      <c r="D261" s="242" t="s">
        <v>163</v>
      </c>
      <c r="E261" s="243" t="s">
        <v>385</v>
      </c>
      <c r="F261" s="244" t="s">
        <v>386</v>
      </c>
      <c r="G261" s="245" t="s">
        <v>234</v>
      </c>
      <c r="H261" s="246">
        <v>2.8</v>
      </c>
      <c r="I261" s="247"/>
      <c r="J261" s="248">
        <f>ROUND(I261*H261,2)</f>
        <v>0</v>
      </c>
      <c r="K261" s="244" t="s">
        <v>167</v>
      </c>
      <c r="L261" s="43"/>
      <c r="M261" s="249" t="s">
        <v>1</v>
      </c>
      <c r="N261" s="250" t="s">
        <v>41</v>
      </c>
      <c r="O261" s="90"/>
      <c r="P261" s="251">
        <f>O261*H261</f>
        <v>0</v>
      </c>
      <c r="Q261" s="251">
        <v>0.03465</v>
      </c>
      <c r="R261" s="251">
        <f>Q261*H261</f>
        <v>0.09702</v>
      </c>
      <c r="S261" s="251">
        <v>0</v>
      </c>
      <c r="T261" s="252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3" t="s">
        <v>168</v>
      </c>
      <c r="AT261" s="253" t="s">
        <v>163</v>
      </c>
      <c r="AU261" s="253" t="s">
        <v>86</v>
      </c>
      <c r="AY261" s="16" t="s">
        <v>161</v>
      </c>
      <c r="BE261" s="254">
        <f>IF(N261="základní",J261,0)</f>
        <v>0</v>
      </c>
      <c r="BF261" s="254">
        <f>IF(N261="snížená",J261,0)</f>
        <v>0</v>
      </c>
      <c r="BG261" s="254">
        <f>IF(N261="zákl. přenesená",J261,0)</f>
        <v>0</v>
      </c>
      <c r="BH261" s="254">
        <f>IF(N261="sníž. přenesená",J261,0)</f>
        <v>0</v>
      </c>
      <c r="BI261" s="254">
        <f>IF(N261="nulová",J261,0)</f>
        <v>0</v>
      </c>
      <c r="BJ261" s="16" t="s">
        <v>84</v>
      </c>
      <c r="BK261" s="254">
        <f>ROUND(I261*H261,2)</f>
        <v>0</v>
      </c>
      <c r="BL261" s="16" t="s">
        <v>168</v>
      </c>
      <c r="BM261" s="253" t="s">
        <v>387</v>
      </c>
    </row>
    <row r="262" spans="1:47" s="2" customFormat="1" ht="12">
      <c r="A262" s="37"/>
      <c r="B262" s="38"/>
      <c r="C262" s="39"/>
      <c r="D262" s="255" t="s">
        <v>170</v>
      </c>
      <c r="E262" s="39"/>
      <c r="F262" s="256" t="s">
        <v>388</v>
      </c>
      <c r="G262" s="39"/>
      <c r="H262" s="39"/>
      <c r="I262" s="153"/>
      <c r="J262" s="39"/>
      <c r="K262" s="39"/>
      <c r="L262" s="43"/>
      <c r="M262" s="257"/>
      <c r="N262" s="258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86</v>
      </c>
    </row>
    <row r="263" spans="1:51" s="13" customFormat="1" ht="12">
      <c r="A263" s="13"/>
      <c r="B263" s="259"/>
      <c r="C263" s="260"/>
      <c r="D263" s="255" t="s">
        <v>172</v>
      </c>
      <c r="E263" s="261" t="s">
        <v>1</v>
      </c>
      <c r="F263" s="262" t="s">
        <v>389</v>
      </c>
      <c r="G263" s="260"/>
      <c r="H263" s="263">
        <v>2.8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172</v>
      </c>
      <c r="AU263" s="269" t="s">
        <v>86</v>
      </c>
      <c r="AV263" s="13" t="s">
        <v>86</v>
      </c>
      <c r="AW263" s="13" t="s">
        <v>32</v>
      </c>
      <c r="AX263" s="13" t="s">
        <v>84</v>
      </c>
      <c r="AY263" s="269" t="s">
        <v>161</v>
      </c>
    </row>
    <row r="264" spans="1:65" s="2" customFormat="1" ht="16.5" customHeight="1">
      <c r="A264" s="37"/>
      <c r="B264" s="38"/>
      <c r="C264" s="281" t="s">
        <v>390</v>
      </c>
      <c r="D264" s="281" t="s">
        <v>214</v>
      </c>
      <c r="E264" s="282" t="s">
        <v>391</v>
      </c>
      <c r="F264" s="283" t="s">
        <v>392</v>
      </c>
      <c r="G264" s="284" t="s">
        <v>289</v>
      </c>
      <c r="H264" s="285">
        <v>2</v>
      </c>
      <c r="I264" s="286"/>
      <c r="J264" s="287">
        <f>ROUND(I264*H264,2)</f>
        <v>0</v>
      </c>
      <c r="K264" s="283" t="s">
        <v>167</v>
      </c>
      <c r="L264" s="288"/>
      <c r="M264" s="289" t="s">
        <v>1</v>
      </c>
      <c r="N264" s="290" t="s">
        <v>41</v>
      </c>
      <c r="O264" s="90"/>
      <c r="P264" s="251">
        <f>O264*H264</f>
        <v>0</v>
      </c>
      <c r="Q264" s="251">
        <v>0.1</v>
      </c>
      <c r="R264" s="251">
        <f>Q264*H264</f>
        <v>0.2</v>
      </c>
      <c r="S264" s="251">
        <v>0</v>
      </c>
      <c r="T264" s="25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3" t="s">
        <v>213</v>
      </c>
      <c r="AT264" s="253" t="s">
        <v>214</v>
      </c>
      <c r="AU264" s="253" t="s">
        <v>86</v>
      </c>
      <c r="AY264" s="16" t="s">
        <v>161</v>
      </c>
      <c r="BE264" s="254">
        <f>IF(N264="základní",J264,0)</f>
        <v>0</v>
      </c>
      <c r="BF264" s="254">
        <f>IF(N264="snížená",J264,0)</f>
        <v>0</v>
      </c>
      <c r="BG264" s="254">
        <f>IF(N264="zákl. přenesená",J264,0)</f>
        <v>0</v>
      </c>
      <c r="BH264" s="254">
        <f>IF(N264="sníž. přenesená",J264,0)</f>
        <v>0</v>
      </c>
      <c r="BI264" s="254">
        <f>IF(N264="nulová",J264,0)</f>
        <v>0</v>
      </c>
      <c r="BJ264" s="16" t="s">
        <v>84</v>
      </c>
      <c r="BK264" s="254">
        <f>ROUND(I264*H264,2)</f>
        <v>0</v>
      </c>
      <c r="BL264" s="16" t="s">
        <v>168</v>
      </c>
      <c r="BM264" s="253" t="s">
        <v>393</v>
      </c>
    </row>
    <row r="265" spans="1:47" s="2" customFormat="1" ht="12">
      <c r="A265" s="37"/>
      <c r="B265" s="38"/>
      <c r="C265" s="39"/>
      <c r="D265" s="255" t="s">
        <v>170</v>
      </c>
      <c r="E265" s="39"/>
      <c r="F265" s="256" t="s">
        <v>392</v>
      </c>
      <c r="G265" s="39"/>
      <c r="H265" s="39"/>
      <c r="I265" s="153"/>
      <c r="J265" s="39"/>
      <c r="K265" s="39"/>
      <c r="L265" s="43"/>
      <c r="M265" s="257"/>
      <c r="N265" s="258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86</v>
      </c>
    </row>
    <row r="266" spans="1:65" s="2" customFormat="1" ht="16.5" customHeight="1">
      <c r="A266" s="37"/>
      <c r="B266" s="38"/>
      <c r="C266" s="242" t="s">
        <v>394</v>
      </c>
      <c r="D266" s="242" t="s">
        <v>163</v>
      </c>
      <c r="E266" s="243" t="s">
        <v>395</v>
      </c>
      <c r="F266" s="244" t="s">
        <v>396</v>
      </c>
      <c r="G266" s="245" t="s">
        <v>234</v>
      </c>
      <c r="H266" s="246">
        <v>4</v>
      </c>
      <c r="I266" s="247"/>
      <c r="J266" s="248">
        <f>ROUND(I266*H266,2)</f>
        <v>0</v>
      </c>
      <c r="K266" s="244" t="s">
        <v>167</v>
      </c>
      <c r="L266" s="43"/>
      <c r="M266" s="249" t="s">
        <v>1</v>
      </c>
      <c r="N266" s="250" t="s">
        <v>41</v>
      </c>
      <c r="O266" s="90"/>
      <c r="P266" s="251">
        <f>O266*H266</f>
        <v>0</v>
      </c>
      <c r="Q266" s="251">
        <v>0.03465</v>
      </c>
      <c r="R266" s="251">
        <f>Q266*H266</f>
        <v>0.1386</v>
      </c>
      <c r="S266" s="251">
        <v>0</v>
      </c>
      <c r="T266" s="252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3" t="s">
        <v>168</v>
      </c>
      <c r="AT266" s="253" t="s">
        <v>163</v>
      </c>
      <c r="AU266" s="253" t="s">
        <v>86</v>
      </c>
      <c r="AY266" s="16" t="s">
        <v>161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6" t="s">
        <v>84</v>
      </c>
      <c r="BK266" s="254">
        <f>ROUND(I266*H266,2)</f>
        <v>0</v>
      </c>
      <c r="BL266" s="16" t="s">
        <v>168</v>
      </c>
      <c r="BM266" s="253" t="s">
        <v>397</v>
      </c>
    </row>
    <row r="267" spans="1:47" s="2" customFormat="1" ht="12">
      <c r="A267" s="37"/>
      <c r="B267" s="38"/>
      <c r="C267" s="39"/>
      <c r="D267" s="255" t="s">
        <v>170</v>
      </c>
      <c r="E267" s="39"/>
      <c r="F267" s="256" t="s">
        <v>398</v>
      </c>
      <c r="G267" s="39"/>
      <c r="H267" s="39"/>
      <c r="I267" s="153"/>
      <c r="J267" s="39"/>
      <c r="K267" s="39"/>
      <c r="L267" s="43"/>
      <c r="M267" s="257"/>
      <c r="N267" s="258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170</v>
      </c>
      <c r="AU267" s="16" t="s">
        <v>86</v>
      </c>
    </row>
    <row r="268" spans="1:65" s="2" customFormat="1" ht="16.5" customHeight="1">
      <c r="A268" s="37"/>
      <c r="B268" s="38"/>
      <c r="C268" s="281" t="s">
        <v>399</v>
      </c>
      <c r="D268" s="281" t="s">
        <v>214</v>
      </c>
      <c r="E268" s="282" t="s">
        <v>400</v>
      </c>
      <c r="F268" s="283" t="s">
        <v>401</v>
      </c>
      <c r="G268" s="284" t="s">
        <v>289</v>
      </c>
      <c r="H268" s="285">
        <v>4</v>
      </c>
      <c r="I268" s="286"/>
      <c r="J268" s="287">
        <f>ROUND(I268*H268,2)</f>
        <v>0</v>
      </c>
      <c r="K268" s="283" t="s">
        <v>167</v>
      </c>
      <c r="L268" s="288"/>
      <c r="M268" s="289" t="s">
        <v>1</v>
      </c>
      <c r="N268" s="290" t="s">
        <v>41</v>
      </c>
      <c r="O268" s="90"/>
      <c r="P268" s="251">
        <f>O268*H268</f>
        <v>0</v>
      </c>
      <c r="Q268" s="251">
        <v>0.1</v>
      </c>
      <c r="R268" s="251">
        <f>Q268*H268</f>
        <v>0.4</v>
      </c>
      <c r="S268" s="251">
        <v>0</v>
      </c>
      <c r="T268" s="252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3" t="s">
        <v>213</v>
      </c>
      <c r="AT268" s="253" t="s">
        <v>214</v>
      </c>
      <c r="AU268" s="253" t="s">
        <v>86</v>
      </c>
      <c r="AY268" s="16" t="s">
        <v>161</v>
      </c>
      <c r="BE268" s="254">
        <f>IF(N268="základní",J268,0)</f>
        <v>0</v>
      </c>
      <c r="BF268" s="254">
        <f>IF(N268="snížená",J268,0)</f>
        <v>0</v>
      </c>
      <c r="BG268" s="254">
        <f>IF(N268="zákl. přenesená",J268,0)</f>
        <v>0</v>
      </c>
      <c r="BH268" s="254">
        <f>IF(N268="sníž. přenesená",J268,0)</f>
        <v>0</v>
      </c>
      <c r="BI268" s="254">
        <f>IF(N268="nulová",J268,0)</f>
        <v>0</v>
      </c>
      <c r="BJ268" s="16" t="s">
        <v>84</v>
      </c>
      <c r="BK268" s="254">
        <f>ROUND(I268*H268,2)</f>
        <v>0</v>
      </c>
      <c r="BL268" s="16" t="s">
        <v>168</v>
      </c>
      <c r="BM268" s="253" t="s">
        <v>402</v>
      </c>
    </row>
    <row r="269" spans="1:47" s="2" customFormat="1" ht="12">
      <c r="A269" s="37"/>
      <c r="B269" s="38"/>
      <c r="C269" s="39"/>
      <c r="D269" s="255" t="s">
        <v>170</v>
      </c>
      <c r="E269" s="39"/>
      <c r="F269" s="256" t="s">
        <v>401</v>
      </c>
      <c r="G269" s="39"/>
      <c r="H269" s="39"/>
      <c r="I269" s="153"/>
      <c r="J269" s="39"/>
      <c r="K269" s="39"/>
      <c r="L269" s="43"/>
      <c r="M269" s="257"/>
      <c r="N269" s="258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170</v>
      </c>
      <c r="AU269" s="16" t="s">
        <v>86</v>
      </c>
    </row>
    <row r="270" spans="1:63" s="12" customFormat="1" ht="22.8" customHeight="1">
      <c r="A270" s="12"/>
      <c r="B270" s="226"/>
      <c r="C270" s="227"/>
      <c r="D270" s="228" t="s">
        <v>75</v>
      </c>
      <c r="E270" s="240" t="s">
        <v>194</v>
      </c>
      <c r="F270" s="240" t="s">
        <v>403</v>
      </c>
      <c r="G270" s="227"/>
      <c r="H270" s="227"/>
      <c r="I270" s="230"/>
      <c r="J270" s="241">
        <f>BK270</f>
        <v>0</v>
      </c>
      <c r="K270" s="227"/>
      <c r="L270" s="232"/>
      <c r="M270" s="233"/>
      <c r="N270" s="234"/>
      <c r="O270" s="234"/>
      <c r="P270" s="235">
        <f>SUM(P271:P273)</f>
        <v>0</v>
      </c>
      <c r="Q270" s="234"/>
      <c r="R270" s="235">
        <f>SUM(R271:R273)</f>
        <v>3.99126</v>
      </c>
      <c r="S270" s="234"/>
      <c r="T270" s="236">
        <f>SUM(T271:T273)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37" t="s">
        <v>84</v>
      </c>
      <c r="AT270" s="238" t="s">
        <v>75</v>
      </c>
      <c r="AU270" s="238" t="s">
        <v>84</v>
      </c>
      <c r="AY270" s="237" t="s">
        <v>161</v>
      </c>
      <c r="BK270" s="239">
        <f>SUM(BK271:BK273)</f>
        <v>0</v>
      </c>
    </row>
    <row r="271" spans="1:65" s="2" customFormat="1" ht="21.75" customHeight="1">
      <c r="A271" s="37"/>
      <c r="B271" s="38"/>
      <c r="C271" s="242" t="s">
        <v>404</v>
      </c>
      <c r="D271" s="242" t="s">
        <v>163</v>
      </c>
      <c r="E271" s="243" t="s">
        <v>405</v>
      </c>
      <c r="F271" s="244" t="s">
        <v>406</v>
      </c>
      <c r="G271" s="245" t="s">
        <v>210</v>
      </c>
      <c r="H271" s="246">
        <v>6.5</v>
      </c>
      <c r="I271" s="247"/>
      <c r="J271" s="248">
        <f>ROUND(I271*H271,2)</f>
        <v>0</v>
      </c>
      <c r="K271" s="244" t="s">
        <v>167</v>
      </c>
      <c r="L271" s="43"/>
      <c r="M271" s="249" t="s">
        <v>1</v>
      </c>
      <c r="N271" s="250" t="s">
        <v>41</v>
      </c>
      <c r="O271" s="90"/>
      <c r="P271" s="251">
        <f>O271*H271</f>
        <v>0</v>
      </c>
      <c r="Q271" s="251">
        <v>0.61404</v>
      </c>
      <c r="R271" s="251">
        <f>Q271*H271</f>
        <v>3.99126</v>
      </c>
      <c r="S271" s="251">
        <v>0</v>
      </c>
      <c r="T271" s="25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3" t="s">
        <v>168</v>
      </c>
      <c r="AT271" s="253" t="s">
        <v>163</v>
      </c>
      <c r="AU271" s="253" t="s">
        <v>86</v>
      </c>
      <c r="AY271" s="16" t="s">
        <v>161</v>
      </c>
      <c r="BE271" s="254">
        <f>IF(N271="základní",J271,0)</f>
        <v>0</v>
      </c>
      <c r="BF271" s="254">
        <f>IF(N271="snížená",J271,0)</f>
        <v>0</v>
      </c>
      <c r="BG271" s="254">
        <f>IF(N271="zákl. přenesená",J271,0)</f>
        <v>0</v>
      </c>
      <c r="BH271" s="254">
        <f>IF(N271="sníž. přenesená",J271,0)</f>
        <v>0</v>
      </c>
      <c r="BI271" s="254">
        <f>IF(N271="nulová",J271,0)</f>
        <v>0</v>
      </c>
      <c r="BJ271" s="16" t="s">
        <v>84</v>
      </c>
      <c r="BK271" s="254">
        <f>ROUND(I271*H271,2)</f>
        <v>0</v>
      </c>
      <c r="BL271" s="16" t="s">
        <v>168</v>
      </c>
      <c r="BM271" s="253" t="s">
        <v>407</v>
      </c>
    </row>
    <row r="272" spans="1:47" s="2" customFormat="1" ht="12">
      <c r="A272" s="37"/>
      <c r="B272" s="38"/>
      <c r="C272" s="39"/>
      <c r="D272" s="255" t="s">
        <v>170</v>
      </c>
      <c r="E272" s="39"/>
      <c r="F272" s="256" t="s">
        <v>408</v>
      </c>
      <c r="G272" s="39"/>
      <c r="H272" s="39"/>
      <c r="I272" s="153"/>
      <c r="J272" s="39"/>
      <c r="K272" s="39"/>
      <c r="L272" s="43"/>
      <c r="M272" s="257"/>
      <c r="N272" s="258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86</v>
      </c>
    </row>
    <row r="273" spans="1:51" s="13" customFormat="1" ht="12">
      <c r="A273" s="13"/>
      <c r="B273" s="259"/>
      <c r="C273" s="260"/>
      <c r="D273" s="255" t="s">
        <v>172</v>
      </c>
      <c r="E273" s="261" t="s">
        <v>1</v>
      </c>
      <c r="F273" s="262" t="s">
        <v>409</v>
      </c>
      <c r="G273" s="260"/>
      <c r="H273" s="263">
        <v>6.5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172</v>
      </c>
      <c r="AU273" s="269" t="s">
        <v>86</v>
      </c>
      <c r="AV273" s="13" t="s">
        <v>86</v>
      </c>
      <c r="AW273" s="13" t="s">
        <v>32</v>
      </c>
      <c r="AX273" s="13" t="s">
        <v>84</v>
      </c>
      <c r="AY273" s="269" t="s">
        <v>161</v>
      </c>
    </row>
    <row r="274" spans="1:63" s="12" customFormat="1" ht="22.8" customHeight="1">
      <c r="A274" s="12"/>
      <c r="B274" s="226"/>
      <c r="C274" s="227"/>
      <c r="D274" s="228" t="s">
        <v>75</v>
      </c>
      <c r="E274" s="240" t="s">
        <v>201</v>
      </c>
      <c r="F274" s="240" t="s">
        <v>410</v>
      </c>
      <c r="G274" s="227"/>
      <c r="H274" s="227"/>
      <c r="I274" s="230"/>
      <c r="J274" s="241">
        <f>BK274</f>
        <v>0</v>
      </c>
      <c r="K274" s="227"/>
      <c r="L274" s="232"/>
      <c r="M274" s="233"/>
      <c r="N274" s="234"/>
      <c r="O274" s="234"/>
      <c r="P274" s="235">
        <f>SUM(P275:P323)</f>
        <v>0</v>
      </c>
      <c r="Q274" s="234"/>
      <c r="R274" s="235">
        <f>SUM(R275:R323)</f>
        <v>30.903052280000004</v>
      </c>
      <c r="S274" s="234"/>
      <c r="T274" s="236">
        <f>SUM(T275:T323)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7" t="s">
        <v>84</v>
      </c>
      <c r="AT274" s="238" t="s">
        <v>75</v>
      </c>
      <c r="AU274" s="238" t="s">
        <v>84</v>
      </c>
      <c r="AY274" s="237" t="s">
        <v>161</v>
      </c>
      <c r="BK274" s="239">
        <f>SUM(BK275:BK323)</f>
        <v>0</v>
      </c>
    </row>
    <row r="275" spans="1:65" s="2" customFormat="1" ht="21.75" customHeight="1">
      <c r="A275" s="37"/>
      <c r="B275" s="38"/>
      <c r="C275" s="242" t="s">
        <v>411</v>
      </c>
      <c r="D275" s="242" t="s">
        <v>163</v>
      </c>
      <c r="E275" s="243" t="s">
        <v>412</v>
      </c>
      <c r="F275" s="244" t="s">
        <v>413</v>
      </c>
      <c r="G275" s="245" t="s">
        <v>210</v>
      </c>
      <c r="H275" s="246">
        <v>35.77</v>
      </c>
      <c r="I275" s="247"/>
      <c r="J275" s="248">
        <f>ROUND(I275*H275,2)</f>
        <v>0</v>
      </c>
      <c r="K275" s="244" t="s">
        <v>167</v>
      </c>
      <c r="L275" s="43"/>
      <c r="M275" s="249" t="s">
        <v>1</v>
      </c>
      <c r="N275" s="250" t="s">
        <v>41</v>
      </c>
      <c r="O275" s="90"/>
      <c r="P275" s="251">
        <f>O275*H275</f>
        <v>0</v>
      </c>
      <c r="Q275" s="251">
        <v>0.00735</v>
      </c>
      <c r="R275" s="251">
        <f>Q275*H275</f>
        <v>0.2629095</v>
      </c>
      <c r="S275" s="251">
        <v>0</v>
      </c>
      <c r="T275" s="25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3" t="s">
        <v>168</v>
      </c>
      <c r="AT275" s="253" t="s">
        <v>163</v>
      </c>
      <c r="AU275" s="253" t="s">
        <v>86</v>
      </c>
      <c r="AY275" s="16" t="s">
        <v>161</v>
      </c>
      <c r="BE275" s="254">
        <f>IF(N275="základní",J275,0)</f>
        <v>0</v>
      </c>
      <c r="BF275" s="254">
        <f>IF(N275="snížená",J275,0)</f>
        <v>0</v>
      </c>
      <c r="BG275" s="254">
        <f>IF(N275="zákl. přenesená",J275,0)</f>
        <v>0</v>
      </c>
      <c r="BH275" s="254">
        <f>IF(N275="sníž. přenesená",J275,0)</f>
        <v>0</v>
      </c>
      <c r="BI275" s="254">
        <f>IF(N275="nulová",J275,0)</f>
        <v>0</v>
      </c>
      <c r="BJ275" s="16" t="s">
        <v>84</v>
      </c>
      <c r="BK275" s="254">
        <f>ROUND(I275*H275,2)</f>
        <v>0</v>
      </c>
      <c r="BL275" s="16" t="s">
        <v>168</v>
      </c>
      <c r="BM275" s="253" t="s">
        <v>414</v>
      </c>
    </row>
    <row r="276" spans="1:47" s="2" customFormat="1" ht="12">
      <c r="A276" s="37"/>
      <c r="B276" s="38"/>
      <c r="C276" s="39"/>
      <c r="D276" s="255" t="s">
        <v>170</v>
      </c>
      <c r="E276" s="39"/>
      <c r="F276" s="256" t="s">
        <v>415</v>
      </c>
      <c r="G276" s="39"/>
      <c r="H276" s="39"/>
      <c r="I276" s="153"/>
      <c r="J276" s="39"/>
      <c r="K276" s="39"/>
      <c r="L276" s="43"/>
      <c r="M276" s="257"/>
      <c r="N276" s="258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170</v>
      </c>
      <c r="AU276" s="16" t="s">
        <v>86</v>
      </c>
    </row>
    <row r="277" spans="1:51" s="13" customFormat="1" ht="12">
      <c r="A277" s="13"/>
      <c r="B277" s="259"/>
      <c r="C277" s="260"/>
      <c r="D277" s="255" t="s">
        <v>172</v>
      </c>
      <c r="E277" s="261" t="s">
        <v>1</v>
      </c>
      <c r="F277" s="262" t="s">
        <v>416</v>
      </c>
      <c r="G277" s="260"/>
      <c r="H277" s="263">
        <v>35.77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172</v>
      </c>
      <c r="AU277" s="269" t="s">
        <v>86</v>
      </c>
      <c r="AV277" s="13" t="s">
        <v>86</v>
      </c>
      <c r="AW277" s="13" t="s">
        <v>32</v>
      </c>
      <c r="AX277" s="13" t="s">
        <v>84</v>
      </c>
      <c r="AY277" s="269" t="s">
        <v>161</v>
      </c>
    </row>
    <row r="278" spans="1:65" s="2" customFormat="1" ht="21.75" customHeight="1">
      <c r="A278" s="37"/>
      <c r="B278" s="38"/>
      <c r="C278" s="242" t="s">
        <v>417</v>
      </c>
      <c r="D278" s="242" t="s">
        <v>163</v>
      </c>
      <c r="E278" s="243" t="s">
        <v>418</v>
      </c>
      <c r="F278" s="244" t="s">
        <v>419</v>
      </c>
      <c r="G278" s="245" t="s">
        <v>210</v>
      </c>
      <c r="H278" s="246">
        <v>35.77</v>
      </c>
      <c r="I278" s="247"/>
      <c r="J278" s="248">
        <f>ROUND(I278*H278,2)</f>
        <v>0</v>
      </c>
      <c r="K278" s="244" t="s">
        <v>167</v>
      </c>
      <c r="L278" s="43"/>
      <c r="M278" s="249" t="s">
        <v>1</v>
      </c>
      <c r="N278" s="250" t="s">
        <v>41</v>
      </c>
      <c r="O278" s="90"/>
      <c r="P278" s="251">
        <f>O278*H278</f>
        <v>0</v>
      </c>
      <c r="Q278" s="251">
        <v>0.0154</v>
      </c>
      <c r="R278" s="251">
        <f>Q278*H278</f>
        <v>0.5508580000000001</v>
      </c>
      <c r="S278" s="251">
        <v>0</v>
      </c>
      <c r="T278" s="25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3" t="s">
        <v>168</v>
      </c>
      <c r="AT278" s="253" t="s">
        <v>163</v>
      </c>
      <c r="AU278" s="253" t="s">
        <v>86</v>
      </c>
      <c r="AY278" s="16" t="s">
        <v>161</v>
      </c>
      <c r="BE278" s="254">
        <f>IF(N278="základní",J278,0)</f>
        <v>0</v>
      </c>
      <c r="BF278" s="254">
        <f>IF(N278="snížená",J278,0)</f>
        <v>0</v>
      </c>
      <c r="BG278" s="254">
        <f>IF(N278="zákl. přenesená",J278,0)</f>
        <v>0</v>
      </c>
      <c r="BH278" s="254">
        <f>IF(N278="sníž. přenesená",J278,0)</f>
        <v>0</v>
      </c>
      <c r="BI278" s="254">
        <f>IF(N278="nulová",J278,0)</f>
        <v>0</v>
      </c>
      <c r="BJ278" s="16" t="s">
        <v>84</v>
      </c>
      <c r="BK278" s="254">
        <f>ROUND(I278*H278,2)</f>
        <v>0</v>
      </c>
      <c r="BL278" s="16" t="s">
        <v>168</v>
      </c>
      <c r="BM278" s="253" t="s">
        <v>420</v>
      </c>
    </row>
    <row r="279" spans="1:47" s="2" customFormat="1" ht="12">
      <c r="A279" s="37"/>
      <c r="B279" s="38"/>
      <c r="C279" s="39"/>
      <c r="D279" s="255" t="s">
        <v>170</v>
      </c>
      <c r="E279" s="39"/>
      <c r="F279" s="256" t="s">
        <v>421</v>
      </c>
      <c r="G279" s="39"/>
      <c r="H279" s="39"/>
      <c r="I279" s="153"/>
      <c r="J279" s="39"/>
      <c r="K279" s="39"/>
      <c r="L279" s="43"/>
      <c r="M279" s="257"/>
      <c r="N279" s="258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86</v>
      </c>
    </row>
    <row r="280" spans="1:65" s="2" customFormat="1" ht="21.75" customHeight="1">
      <c r="A280" s="37"/>
      <c r="B280" s="38"/>
      <c r="C280" s="242" t="s">
        <v>422</v>
      </c>
      <c r="D280" s="242" t="s">
        <v>163</v>
      </c>
      <c r="E280" s="243" t="s">
        <v>423</v>
      </c>
      <c r="F280" s="244" t="s">
        <v>424</v>
      </c>
      <c r="G280" s="245" t="s">
        <v>210</v>
      </c>
      <c r="H280" s="246">
        <v>156.432</v>
      </c>
      <c r="I280" s="247"/>
      <c r="J280" s="248">
        <f>ROUND(I280*H280,2)</f>
        <v>0</v>
      </c>
      <c r="K280" s="244" t="s">
        <v>167</v>
      </c>
      <c r="L280" s="43"/>
      <c r="M280" s="249" t="s">
        <v>1</v>
      </c>
      <c r="N280" s="250" t="s">
        <v>41</v>
      </c>
      <c r="O280" s="90"/>
      <c r="P280" s="251">
        <f>O280*H280</f>
        <v>0</v>
      </c>
      <c r="Q280" s="251">
        <v>0.00735</v>
      </c>
      <c r="R280" s="251">
        <f>Q280*H280</f>
        <v>1.1497751999999999</v>
      </c>
      <c r="S280" s="251">
        <v>0</v>
      </c>
      <c r="T280" s="25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3" t="s">
        <v>168</v>
      </c>
      <c r="AT280" s="253" t="s">
        <v>163</v>
      </c>
      <c r="AU280" s="253" t="s">
        <v>86</v>
      </c>
      <c r="AY280" s="16" t="s">
        <v>161</v>
      </c>
      <c r="BE280" s="254">
        <f>IF(N280="základní",J280,0)</f>
        <v>0</v>
      </c>
      <c r="BF280" s="254">
        <f>IF(N280="snížená",J280,0)</f>
        <v>0</v>
      </c>
      <c r="BG280" s="254">
        <f>IF(N280="zákl. přenesená",J280,0)</f>
        <v>0</v>
      </c>
      <c r="BH280" s="254">
        <f>IF(N280="sníž. přenesená",J280,0)</f>
        <v>0</v>
      </c>
      <c r="BI280" s="254">
        <f>IF(N280="nulová",J280,0)</f>
        <v>0</v>
      </c>
      <c r="BJ280" s="16" t="s">
        <v>84</v>
      </c>
      <c r="BK280" s="254">
        <f>ROUND(I280*H280,2)</f>
        <v>0</v>
      </c>
      <c r="BL280" s="16" t="s">
        <v>168</v>
      </c>
      <c r="BM280" s="253" t="s">
        <v>425</v>
      </c>
    </row>
    <row r="281" spans="1:47" s="2" customFormat="1" ht="12">
      <c r="A281" s="37"/>
      <c r="B281" s="38"/>
      <c r="C281" s="39"/>
      <c r="D281" s="255" t="s">
        <v>170</v>
      </c>
      <c r="E281" s="39"/>
      <c r="F281" s="256" t="s">
        <v>426</v>
      </c>
      <c r="G281" s="39"/>
      <c r="H281" s="39"/>
      <c r="I281" s="153"/>
      <c r="J281" s="39"/>
      <c r="K281" s="39"/>
      <c r="L281" s="43"/>
      <c r="M281" s="257"/>
      <c r="N281" s="258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170</v>
      </c>
      <c r="AU281" s="16" t="s">
        <v>86</v>
      </c>
    </row>
    <row r="282" spans="1:51" s="13" customFormat="1" ht="12">
      <c r="A282" s="13"/>
      <c r="B282" s="259"/>
      <c r="C282" s="260"/>
      <c r="D282" s="255" t="s">
        <v>172</v>
      </c>
      <c r="E282" s="261" t="s">
        <v>1</v>
      </c>
      <c r="F282" s="262" t="s">
        <v>427</v>
      </c>
      <c r="G282" s="260"/>
      <c r="H282" s="263">
        <v>71.014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172</v>
      </c>
      <c r="AU282" s="269" t="s">
        <v>86</v>
      </c>
      <c r="AV282" s="13" t="s">
        <v>86</v>
      </c>
      <c r="AW282" s="13" t="s">
        <v>32</v>
      </c>
      <c r="AX282" s="13" t="s">
        <v>76</v>
      </c>
      <c r="AY282" s="269" t="s">
        <v>161</v>
      </c>
    </row>
    <row r="283" spans="1:51" s="13" customFormat="1" ht="12">
      <c r="A283" s="13"/>
      <c r="B283" s="259"/>
      <c r="C283" s="260"/>
      <c r="D283" s="255" t="s">
        <v>172</v>
      </c>
      <c r="E283" s="261" t="s">
        <v>1</v>
      </c>
      <c r="F283" s="262" t="s">
        <v>428</v>
      </c>
      <c r="G283" s="260"/>
      <c r="H283" s="263">
        <v>85.418</v>
      </c>
      <c r="I283" s="264"/>
      <c r="J283" s="260"/>
      <c r="K283" s="260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172</v>
      </c>
      <c r="AU283" s="269" t="s">
        <v>86</v>
      </c>
      <c r="AV283" s="13" t="s">
        <v>86</v>
      </c>
      <c r="AW283" s="13" t="s">
        <v>32</v>
      </c>
      <c r="AX283" s="13" t="s">
        <v>76</v>
      </c>
      <c r="AY283" s="269" t="s">
        <v>161</v>
      </c>
    </row>
    <row r="284" spans="1:51" s="14" customFormat="1" ht="12">
      <c r="A284" s="14"/>
      <c r="B284" s="270"/>
      <c r="C284" s="271"/>
      <c r="D284" s="255" t="s">
        <v>172</v>
      </c>
      <c r="E284" s="272" t="s">
        <v>1</v>
      </c>
      <c r="F284" s="273" t="s">
        <v>183</v>
      </c>
      <c r="G284" s="271"/>
      <c r="H284" s="274">
        <v>156.43200000000002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172</v>
      </c>
      <c r="AU284" s="280" t="s">
        <v>86</v>
      </c>
      <c r="AV284" s="14" t="s">
        <v>168</v>
      </c>
      <c r="AW284" s="14" t="s">
        <v>32</v>
      </c>
      <c r="AX284" s="14" t="s">
        <v>84</v>
      </c>
      <c r="AY284" s="280" t="s">
        <v>161</v>
      </c>
    </row>
    <row r="285" spans="1:65" s="2" customFormat="1" ht="21.75" customHeight="1">
      <c r="A285" s="37"/>
      <c r="B285" s="38"/>
      <c r="C285" s="242" t="s">
        <v>429</v>
      </c>
      <c r="D285" s="242" t="s">
        <v>163</v>
      </c>
      <c r="E285" s="243" t="s">
        <v>430</v>
      </c>
      <c r="F285" s="244" t="s">
        <v>431</v>
      </c>
      <c r="G285" s="245" t="s">
        <v>210</v>
      </c>
      <c r="H285" s="246">
        <v>156.432</v>
      </c>
      <c r="I285" s="247"/>
      <c r="J285" s="248">
        <f>ROUND(I285*H285,2)</f>
        <v>0</v>
      </c>
      <c r="K285" s="244" t="s">
        <v>167</v>
      </c>
      <c r="L285" s="43"/>
      <c r="M285" s="249" t="s">
        <v>1</v>
      </c>
      <c r="N285" s="250" t="s">
        <v>41</v>
      </c>
      <c r="O285" s="90"/>
      <c r="P285" s="251">
        <f>O285*H285</f>
        <v>0</v>
      </c>
      <c r="Q285" s="251">
        <v>0.0154</v>
      </c>
      <c r="R285" s="251">
        <f>Q285*H285</f>
        <v>2.4090528</v>
      </c>
      <c r="S285" s="251">
        <v>0</v>
      </c>
      <c r="T285" s="25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3" t="s">
        <v>168</v>
      </c>
      <c r="AT285" s="253" t="s">
        <v>163</v>
      </c>
      <c r="AU285" s="253" t="s">
        <v>86</v>
      </c>
      <c r="AY285" s="16" t="s">
        <v>161</v>
      </c>
      <c r="BE285" s="254">
        <f>IF(N285="základní",J285,0)</f>
        <v>0</v>
      </c>
      <c r="BF285" s="254">
        <f>IF(N285="snížená",J285,0)</f>
        <v>0</v>
      </c>
      <c r="BG285" s="254">
        <f>IF(N285="zákl. přenesená",J285,0)</f>
        <v>0</v>
      </c>
      <c r="BH285" s="254">
        <f>IF(N285="sníž. přenesená",J285,0)</f>
        <v>0</v>
      </c>
      <c r="BI285" s="254">
        <f>IF(N285="nulová",J285,0)</f>
        <v>0</v>
      </c>
      <c r="BJ285" s="16" t="s">
        <v>84</v>
      </c>
      <c r="BK285" s="254">
        <f>ROUND(I285*H285,2)</f>
        <v>0</v>
      </c>
      <c r="BL285" s="16" t="s">
        <v>168</v>
      </c>
      <c r="BM285" s="253" t="s">
        <v>432</v>
      </c>
    </row>
    <row r="286" spans="1:47" s="2" customFormat="1" ht="12">
      <c r="A286" s="37"/>
      <c r="B286" s="38"/>
      <c r="C286" s="39"/>
      <c r="D286" s="255" t="s">
        <v>170</v>
      </c>
      <c r="E286" s="39"/>
      <c r="F286" s="256" t="s">
        <v>433</v>
      </c>
      <c r="G286" s="39"/>
      <c r="H286" s="39"/>
      <c r="I286" s="153"/>
      <c r="J286" s="39"/>
      <c r="K286" s="39"/>
      <c r="L286" s="43"/>
      <c r="M286" s="257"/>
      <c r="N286" s="258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170</v>
      </c>
      <c r="AU286" s="16" t="s">
        <v>86</v>
      </c>
    </row>
    <row r="287" spans="1:65" s="2" customFormat="1" ht="21.75" customHeight="1">
      <c r="A287" s="37"/>
      <c r="B287" s="38"/>
      <c r="C287" s="242" t="s">
        <v>434</v>
      </c>
      <c r="D287" s="242" t="s">
        <v>163</v>
      </c>
      <c r="E287" s="243" t="s">
        <v>435</v>
      </c>
      <c r="F287" s="244" t="s">
        <v>436</v>
      </c>
      <c r="G287" s="245" t="s">
        <v>210</v>
      </c>
      <c r="H287" s="246">
        <v>79.14</v>
      </c>
      <c r="I287" s="247"/>
      <c r="J287" s="248">
        <f>ROUND(I287*H287,2)</f>
        <v>0</v>
      </c>
      <c r="K287" s="244" t="s">
        <v>167</v>
      </c>
      <c r="L287" s="43"/>
      <c r="M287" s="249" t="s">
        <v>1</v>
      </c>
      <c r="N287" s="250" t="s">
        <v>41</v>
      </c>
      <c r="O287" s="90"/>
      <c r="P287" s="251">
        <f>O287*H287</f>
        <v>0</v>
      </c>
      <c r="Q287" s="251">
        <v>0.00735</v>
      </c>
      <c r="R287" s="251">
        <f>Q287*H287</f>
        <v>0.581679</v>
      </c>
      <c r="S287" s="251">
        <v>0</v>
      </c>
      <c r="T287" s="252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3" t="s">
        <v>168</v>
      </c>
      <c r="AT287" s="253" t="s">
        <v>163</v>
      </c>
      <c r="AU287" s="253" t="s">
        <v>86</v>
      </c>
      <c r="AY287" s="16" t="s">
        <v>161</v>
      </c>
      <c r="BE287" s="254">
        <f>IF(N287="základní",J287,0)</f>
        <v>0</v>
      </c>
      <c r="BF287" s="254">
        <f>IF(N287="snížená",J287,0)</f>
        <v>0</v>
      </c>
      <c r="BG287" s="254">
        <f>IF(N287="zákl. přenesená",J287,0)</f>
        <v>0</v>
      </c>
      <c r="BH287" s="254">
        <f>IF(N287="sníž. přenesená",J287,0)</f>
        <v>0</v>
      </c>
      <c r="BI287" s="254">
        <f>IF(N287="nulová",J287,0)</f>
        <v>0</v>
      </c>
      <c r="BJ287" s="16" t="s">
        <v>84</v>
      </c>
      <c r="BK287" s="254">
        <f>ROUND(I287*H287,2)</f>
        <v>0</v>
      </c>
      <c r="BL287" s="16" t="s">
        <v>168</v>
      </c>
      <c r="BM287" s="253" t="s">
        <v>437</v>
      </c>
    </row>
    <row r="288" spans="1:47" s="2" customFormat="1" ht="12">
      <c r="A288" s="37"/>
      <c r="B288" s="38"/>
      <c r="C288" s="39"/>
      <c r="D288" s="255" t="s">
        <v>170</v>
      </c>
      <c r="E288" s="39"/>
      <c r="F288" s="256" t="s">
        <v>438</v>
      </c>
      <c r="G288" s="39"/>
      <c r="H288" s="39"/>
      <c r="I288" s="153"/>
      <c r="J288" s="39"/>
      <c r="K288" s="39"/>
      <c r="L288" s="43"/>
      <c r="M288" s="257"/>
      <c r="N288" s="258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170</v>
      </c>
      <c r="AU288" s="16" t="s">
        <v>86</v>
      </c>
    </row>
    <row r="289" spans="1:51" s="13" customFormat="1" ht="12">
      <c r="A289" s="13"/>
      <c r="B289" s="259"/>
      <c r="C289" s="260"/>
      <c r="D289" s="255" t="s">
        <v>172</v>
      </c>
      <c r="E289" s="261" t="s">
        <v>1</v>
      </c>
      <c r="F289" s="262" t="s">
        <v>439</v>
      </c>
      <c r="G289" s="260"/>
      <c r="H289" s="263">
        <v>79.14</v>
      </c>
      <c r="I289" s="264"/>
      <c r="J289" s="260"/>
      <c r="K289" s="260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172</v>
      </c>
      <c r="AU289" s="269" t="s">
        <v>86</v>
      </c>
      <c r="AV289" s="13" t="s">
        <v>86</v>
      </c>
      <c r="AW289" s="13" t="s">
        <v>32</v>
      </c>
      <c r="AX289" s="13" t="s">
        <v>84</v>
      </c>
      <c r="AY289" s="269" t="s">
        <v>161</v>
      </c>
    </row>
    <row r="290" spans="1:65" s="2" customFormat="1" ht="21.75" customHeight="1">
      <c r="A290" s="37"/>
      <c r="B290" s="38"/>
      <c r="C290" s="242" t="s">
        <v>440</v>
      </c>
      <c r="D290" s="242" t="s">
        <v>163</v>
      </c>
      <c r="E290" s="243" t="s">
        <v>441</v>
      </c>
      <c r="F290" s="244" t="s">
        <v>442</v>
      </c>
      <c r="G290" s="245" t="s">
        <v>210</v>
      </c>
      <c r="H290" s="246">
        <v>79.14</v>
      </c>
      <c r="I290" s="247"/>
      <c r="J290" s="248">
        <f>ROUND(I290*H290,2)</f>
        <v>0</v>
      </c>
      <c r="K290" s="244" t="s">
        <v>167</v>
      </c>
      <c r="L290" s="43"/>
      <c r="M290" s="249" t="s">
        <v>1</v>
      </c>
      <c r="N290" s="250" t="s">
        <v>41</v>
      </c>
      <c r="O290" s="90"/>
      <c r="P290" s="251">
        <f>O290*H290</f>
        <v>0</v>
      </c>
      <c r="Q290" s="251">
        <v>0.0231</v>
      </c>
      <c r="R290" s="251">
        <f>Q290*H290</f>
        <v>1.828134</v>
      </c>
      <c r="S290" s="251">
        <v>0</v>
      </c>
      <c r="T290" s="25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3" t="s">
        <v>168</v>
      </c>
      <c r="AT290" s="253" t="s">
        <v>163</v>
      </c>
      <c r="AU290" s="253" t="s">
        <v>86</v>
      </c>
      <c r="AY290" s="16" t="s">
        <v>161</v>
      </c>
      <c r="BE290" s="254">
        <f>IF(N290="základní",J290,0)</f>
        <v>0</v>
      </c>
      <c r="BF290" s="254">
        <f>IF(N290="snížená",J290,0)</f>
        <v>0</v>
      </c>
      <c r="BG290" s="254">
        <f>IF(N290="zákl. přenesená",J290,0)</f>
        <v>0</v>
      </c>
      <c r="BH290" s="254">
        <f>IF(N290="sníž. přenesená",J290,0)</f>
        <v>0</v>
      </c>
      <c r="BI290" s="254">
        <f>IF(N290="nulová",J290,0)</f>
        <v>0</v>
      </c>
      <c r="BJ290" s="16" t="s">
        <v>84</v>
      </c>
      <c r="BK290" s="254">
        <f>ROUND(I290*H290,2)</f>
        <v>0</v>
      </c>
      <c r="BL290" s="16" t="s">
        <v>168</v>
      </c>
      <c r="BM290" s="253" t="s">
        <v>443</v>
      </c>
    </row>
    <row r="291" spans="1:47" s="2" customFormat="1" ht="12">
      <c r="A291" s="37"/>
      <c r="B291" s="38"/>
      <c r="C291" s="39"/>
      <c r="D291" s="255" t="s">
        <v>170</v>
      </c>
      <c r="E291" s="39"/>
      <c r="F291" s="256" t="s">
        <v>444</v>
      </c>
      <c r="G291" s="39"/>
      <c r="H291" s="39"/>
      <c r="I291" s="153"/>
      <c r="J291" s="39"/>
      <c r="K291" s="39"/>
      <c r="L291" s="43"/>
      <c r="M291" s="257"/>
      <c r="N291" s="258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170</v>
      </c>
      <c r="AU291" s="16" t="s">
        <v>86</v>
      </c>
    </row>
    <row r="292" spans="1:51" s="13" customFormat="1" ht="12">
      <c r="A292" s="13"/>
      <c r="B292" s="259"/>
      <c r="C292" s="260"/>
      <c r="D292" s="255" t="s">
        <v>172</v>
      </c>
      <c r="E292" s="261" t="s">
        <v>1</v>
      </c>
      <c r="F292" s="262" t="s">
        <v>231</v>
      </c>
      <c r="G292" s="260"/>
      <c r="H292" s="263">
        <v>11</v>
      </c>
      <c r="I292" s="264"/>
      <c r="J292" s="260"/>
      <c r="K292" s="260"/>
      <c r="L292" s="265"/>
      <c r="M292" s="266"/>
      <c r="N292" s="267"/>
      <c r="O292" s="267"/>
      <c r="P292" s="267"/>
      <c r="Q292" s="267"/>
      <c r="R292" s="267"/>
      <c r="S292" s="267"/>
      <c r="T292" s="26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9" t="s">
        <v>172</v>
      </c>
      <c r="AU292" s="269" t="s">
        <v>86</v>
      </c>
      <c r="AV292" s="13" t="s">
        <v>86</v>
      </c>
      <c r="AW292" s="13" t="s">
        <v>32</v>
      </c>
      <c r="AX292" s="13" t="s">
        <v>76</v>
      </c>
      <c r="AY292" s="269" t="s">
        <v>161</v>
      </c>
    </row>
    <row r="293" spans="1:51" s="13" customFormat="1" ht="12">
      <c r="A293" s="13"/>
      <c r="B293" s="259"/>
      <c r="C293" s="260"/>
      <c r="D293" s="255" t="s">
        <v>172</v>
      </c>
      <c r="E293" s="261" t="s">
        <v>1</v>
      </c>
      <c r="F293" s="262" t="s">
        <v>309</v>
      </c>
      <c r="G293" s="260"/>
      <c r="H293" s="263">
        <v>22</v>
      </c>
      <c r="I293" s="264"/>
      <c r="J293" s="260"/>
      <c r="K293" s="260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172</v>
      </c>
      <c r="AU293" s="269" t="s">
        <v>86</v>
      </c>
      <c r="AV293" s="13" t="s">
        <v>86</v>
      </c>
      <c r="AW293" s="13" t="s">
        <v>32</v>
      </c>
      <c r="AX293" s="13" t="s">
        <v>76</v>
      </c>
      <c r="AY293" s="269" t="s">
        <v>161</v>
      </c>
    </row>
    <row r="294" spans="1:51" s="13" customFormat="1" ht="12">
      <c r="A294" s="13"/>
      <c r="B294" s="259"/>
      <c r="C294" s="260"/>
      <c r="D294" s="255" t="s">
        <v>172</v>
      </c>
      <c r="E294" s="261" t="s">
        <v>1</v>
      </c>
      <c r="F294" s="262" t="s">
        <v>445</v>
      </c>
      <c r="G294" s="260"/>
      <c r="H294" s="263">
        <v>14.8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172</v>
      </c>
      <c r="AU294" s="269" t="s">
        <v>86</v>
      </c>
      <c r="AV294" s="13" t="s">
        <v>86</v>
      </c>
      <c r="AW294" s="13" t="s">
        <v>32</v>
      </c>
      <c r="AX294" s="13" t="s">
        <v>76</v>
      </c>
      <c r="AY294" s="269" t="s">
        <v>161</v>
      </c>
    </row>
    <row r="295" spans="1:51" s="13" customFormat="1" ht="12">
      <c r="A295" s="13"/>
      <c r="B295" s="259"/>
      <c r="C295" s="260"/>
      <c r="D295" s="255" t="s">
        <v>172</v>
      </c>
      <c r="E295" s="261" t="s">
        <v>1</v>
      </c>
      <c r="F295" s="262" t="s">
        <v>446</v>
      </c>
      <c r="G295" s="260"/>
      <c r="H295" s="263">
        <v>31.34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172</v>
      </c>
      <c r="AU295" s="269" t="s">
        <v>86</v>
      </c>
      <c r="AV295" s="13" t="s">
        <v>86</v>
      </c>
      <c r="AW295" s="13" t="s">
        <v>32</v>
      </c>
      <c r="AX295" s="13" t="s">
        <v>76</v>
      </c>
      <c r="AY295" s="269" t="s">
        <v>161</v>
      </c>
    </row>
    <row r="296" spans="1:51" s="14" customFormat="1" ht="12">
      <c r="A296" s="14"/>
      <c r="B296" s="270"/>
      <c r="C296" s="271"/>
      <c r="D296" s="255" t="s">
        <v>172</v>
      </c>
      <c r="E296" s="272" t="s">
        <v>1</v>
      </c>
      <c r="F296" s="273" t="s">
        <v>183</v>
      </c>
      <c r="G296" s="271"/>
      <c r="H296" s="274">
        <v>79.14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172</v>
      </c>
      <c r="AU296" s="280" t="s">
        <v>86</v>
      </c>
      <c r="AV296" s="14" t="s">
        <v>168</v>
      </c>
      <c r="AW296" s="14" t="s">
        <v>32</v>
      </c>
      <c r="AX296" s="14" t="s">
        <v>84</v>
      </c>
      <c r="AY296" s="280" t="s">
        <v>161</v>
      </c>
    </row>
    <row r="297" spans="1:65" s="2" customFormat="1" ht="21.75" customHeight="1">
      <c r="A297" s="37"/>
      <c r="B297" s="38"/>
      <c r="C297" s="242" t="s">
        <v>447</v>
      </c>
      <c r="D297" s="242" t="s">
        <v>163</v>
      </c>
      <c r="E297" s="243" t="s">
        <v>448</v>
      </c>
      <c r="F297" s="244" t="s">
        <v>449</v>
      </c>
      <c r="G297" s="245" t="s">
        <v>210</v>
      </c>
      <c r="H297" s="246">
        <v>79.14</v>
      </c>
      <c r="I297" s="247"/>
      <c r="J297" s="248">
        <f>ROUND(I297*H297,2)</f>
        <v>0</v>
      </c>
      <c r="K297" s="244" t="s">
        <v>167</v>
      </c>
      <c r="L297" s="43"/>
      <c r="M297" s="249" t="s">
        <v>1</v>
      </c>
      <c r="N297" s="250" t="s">
        <v>41</v>
      </c>
      <c r="O297" s="90"/>
      <c r="P297" s="251">
        <f>O297*H297</f>
        <v>0</v>
      </c>
      <c r="Q297" s="251">
        <v>0.00288</v>
      </c>
      <c r="R297" s="251">
        <f>Q297*H297</f>
        <v>0.22792320000000002</v>
      </c>
      <c r="S297" s="251">
        <v>0</v>
      </c>
      <c r="T297" s="252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3" t="s">
        <v>168</v>
      </c>
      <c r="AT297" s="253" t="s">
        <v>163</v>
      </c>
      <c r="AU297" s="253" t="s">
        <v>86</v>
      </c>
      <c r="AY297" s="16" t="s">
        <v>161</v>
      </c>
      <c r="BE297" s="254">
        <f>IF(N297="základní",J297,0)</f>
        <v>0</v>
      </c>
      <c r="BF297" s="254">
        <f>IF(N297="snížená",J297,0)</f>
        <v>0</v>
      </c>
      <c r="BG297" s="254">
        <f>IF(N297="zákl. přenesená",J297,0)</f>
        <v>0</v>
      </c>
      <c r="BH297" s="254">
        <f>IF(N297="sníž. přenesená",J297,0)</f>
        <v>0</v>
      </c>
      <c r="BI297" s="254">
        <f>IF(N297="nulová",J297,0)</f>
        <v>0</v>
      </c>
      <c r="BJ297" s="16" t="s">
        <v>84</v>
      </c>
      <c r="BK297" s="254">
        <f>ROUND(I297*H297,2)</f>
        <v>0</v>
      </c>
      <c r="BL297" s="16" t="s">
        <v>168</v>
      </c>
      <c r="BM297" s="253" t="s">
        <v>450</v>
      </c>
    </row>
    <row r="298" spans="1:47" s="2" customFormat="1" ht="12">
      <c r="A298" s="37"/>
      <c r="B298" s="38"/>
      <c r="C298" s="39"/>
      <c r="D298" s="255" t="s">
        <v>170</v>
      </c>
      <c r="E298" s="39"/>
      <c r="F298" s="256" t="s">
        <v>451</v>
      </c>
      <c r="G298" s="39"/>
      <c r="H298" s="39"/>
      <c r="I298" s="153"/>
      <c r="J298" s="39"/>
      <c r="K298" s="39"/>
      <c r="L298" s="43"/>
      <c r="M298" s="257"/>
      <c r="N298" s="258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170</v>
      </c>
      <c r="AU298" s="16" t="s">
        <v>86</v>
      </c>
    </row>
    <row r="299" spans="1:65" s="2" customFormat="1" ht="21.75" customHeight="1">
      <c r="A299" s="37"/>
      <c r="B299" s="38"/>
      <c r="C299" s="242" t="s">
        <v>452</v>
      </c>
      <c r="D299" s="242" t="s">
        <v>163</v>
      </c>
      <c r="E299" s="243" t="s">
        <v>453</v>
      </c>
      <c r="F299" s="244" t="s">
        <v>454</v>
      </c>
      <c r="G299" s="245" t="s">
        <v>166</v>
      </c>
      <c r="H299" s="246">
        <v>2.208</v>
      </c>
      <c r="I299" s="247"/>
      <c r="J299" s="248">
        <f>ROUND(I299*H299,2)</f>
        <v>0</v>
      </c>
      <c r="K299" s="244" t="s">
        <v>167</v>
      </c>
      <c r="L299" s="43"/>
      <c r="M299" s="249" t="s">
        <v>1</v>
      </c>
      <c r="N299" s="250" t="s">
        <v>41</v>
      </c>
      <c r="O299" s="90"/>
      <c r="P299" s="251">
        <f>O299*H299</f>
        <v>0</v>
      </c>
      <c r="Q299" s="251">
        <v>2.45329</v>
      </c>
      <c r="R299" s="251">
        <f>Q299*H299</f>
        <v>5.41686432</v>
      </c>
      <c r="S299" s="251">
        <v>0</v>
      </c>
      <c r="T299" s="252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3" t="s">
        <v>168</v>
      </c>
      <c r="AT299" s="253" t="s">
        <v>163</v>
      </c>
      <c r="AU299" s="253" t="s">
        <v>86</v>
      </c>
      <c r="AY299" s="16" t="s">
        <v>161</v>
      </c>
      <c r="BE299" s="254">
        <f>IF(N299="základní",J299,0)</f>
        <v>0</v>
      </c>
      <c r="BF299" s="254">
        <f>IF(N299="snížená",J299,0)</f>
        <v>0</v>
      </c>
      <c r="BG299" s="254">
        <f>IF(N299="zákl. přenesená",J299,0)</f>
        <v>0</v>
      </c>
      <c r="BH299" s="254">
        <f>IF(N299="sníž. přenesená",J299,0)</f>
        <v>0</v>
      </c>
      <c r="BI299" s="254">
        <f>IF(N299="nulová",J299,0)</f>
        <v>0</v>
      </c>
      <c r="BJ299" s="16" t="s">
        <v>84</v>
      </c>
      <c r="BK299" s="254">
        <f>ROUND(I299*H299,2)</f>
        <v>0</v>
      </c>
      <c r="BL299" s="16" t="s">
        <v>168</v>
      </c>
      <c r="BM299" s="253" t="s">
        <v>455</v>
      </c>
    </row>
    <row r="300" spans="1:47" s="2" customFormat="1" ht="12">
      <c r="A300" s="37"/>
      <c r="B300" s="38"/>
      <c r="C300" s="39"/>
      <c r="D300" s="255" t="s">
        <v>170</v>
      </c>
      <c r="E300" s="39"/>
      <c r="F300" s="256" t="s">
        <v>456</v>
      </c>
      <c r="G300" s="39"/>
      <c r="H300" s="39"/>
      <c r="I300" s="153"/>
      <c r="J300" s="39"/>
      <c r="K300" s="39"/>
      <c r="L300" s="43"/>
      <c r="M300" s="257"/>
      <c r="N300" s="258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170</v>
      </c>
      <c r="AU300" s="16" t="s">
        <v>86</v>
      </c>
    </row>
    <row r="301" spans="1:51" s="13" customFormat="1" ht="12">
      <c r="A301" s="13"/>
      <c r="B301" s="259"/>
      <c r="C301" s="260"/>
      <c r="D301" s="255" t="s">
        <v>172</v>
      </c>
      <c r="E301" s="261" t="s">
        <v>1</v>
      </c>
      <c r="F301" s="262" t="s">
        <v>457</v>
      </c>
      <c r="G301" s="260"/>
      <c r="H301" s="263">
        <v>2.208</v>
      </c>
      <c r="I301" s="264"/>
      <c r="J301" s="260"/>
      <c r="K301" s="260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172</v>
      </c>
      <c r="AU301" s="269" t="s">
        <v>86</v>
      </c>
      <c r="AV301" s="13" t="s">
        <v>86</v>
      </c>
      <c r="AW301" s="13" t="s">
        <v>32</v>
      </c>
      <c r="AX301" s="13" t="s">
        <v>84</v>
      </c>
      <c r="AY301" s="269" t="s">
        <v>161</v>
      </c>
    </row>
    <row r="302" spans="1:65" s="2" customFormat="1" ht="21.75" customHeight="1">
      <c r="A302" s="37"/>
      <c r="B302" s="38"/>
      <c r="C302" s="242" t="s">
        <v>328</v>
      </c>
      <c r="D302" s="242" t="s">
        <v>163</v>
      </c>
      <c r="E302" s="243" t="s">
        <v>458</v>
      </c>
      <c r="F302" s="244" t="s">
        <v>459</v>
      </c>
      <c r="G302" s="245" t="s">
        <v>166</v>
      </c>
      <c r="H302" s="246">
        <v>5.62</v>
      </c>
      <c r="I302" s="247"/>
      <c r="J302" s="248">
        <f>ROUND(I302*H302,2)</f>
        <v>0</v>
      </c>
      <c r="K302" s="244" t="s">
        <v>167</v>
      </c>
      <c r="L302" s="43"/>
      <c r="M302" s="249" t="s">
        <v>1</v>
      </c>
      <c r="N302" s="250" t="s">
        <v>41</v>
      </c>
      <c r="O302" s="90"/>
      <c r="P302" s="251">
        <f>O302*H302</f>
        <v>0</v>
      </c>
      <c r="Q302" s="251">
        <v>2.25634</v>
      </c>
      <c r="R302" s="251">
        <f>Q302*H302</f>
        <v>12.6806308</v>
      </c>
      <c r="S302" s="251">
        <v>0</v>
      </c>
      <c r="T302" s="25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3" t="s">
        <v>168</v>
      </c>
      <c r="AT302" s="253" t="s">
        <v>163</v>
      </c>
      <c r="AU302" s="253" t="s">
        <v>86</v>
      </c>
      <c r="AY302" s="16" t="s">
        <v>161</v>
      </c>
      <c r="BE302" s="254">
        <f>IF(N302="základní",J302,0)</f>
        <v>0</v>
      </c>
      <c r="BF302" s="254">
        <f>IF(N302="snížená",J302,0)</f>
        <v>0</v>
      </c>
      <c r="BG302" s="254">
        <f>IF(N302="zákl. přenesená",J302,0)</f>
        <v>0</v>
      </c>
      <c r="BH302" s="254">
        <f>IF(N302="sníž. přenesená",J302,0)</f>
        <v>0</v>
      </c>
      <c r="BI302" s="254">
        <f>IF(N302="nulová",J302,0)</f>
        <v>0</v>
      </c>
      <c r="BJ302" s="16" t="s">
        <v>84</v>
      </c>
      <c r="BK302" s="254">
        <f>ROUND(I302*H302,2)</f>
        <v>0</v>
      </c>
      <c r="BL302" s="16" t="s">
        <v>168</v>
      </c>
      <c r="BM302" s="253" t="s">
        <v>460</v>
      </c>
    </row>
    <row r="303" spans="1:47" s="2" customFormat="1" ht="12">
      <c r="A303" s="37"/>
      <c r="B303" s="38"/>
      <c r="C303" s="39"/>
      <c r="D303" s="255" t="s">
        <v>170</v>
      </c>
      <c r="E303" s="39"/>
      <c r="F303" s="256" t="s">
        <v>461</v>
      </c>
      <c r="G303" s="39"/>
      <c r="H303" s="39"/>
      <c r="I303" s="153"/>
      <c r="J303" s="39"/>
      <c r="K303" s="39"/>
      <c r="L303" s="43"/>
      <c r="M303" s="257"/>
      <c r="N303" s="258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170</v>
      </c>
      <c r="AU303" s="16" t="s">
        <v>86</v>
      </c>
    </row>
    <row r="304" spans="1:51" s="13" customFormat="1" ht="12">
      <c r="A304" s="13"/>
      <c r="B304" s="259"/>
      <c r="C304" s="260"/>
      <c r="D304" s="255" t="s">
        <v>172</v>
      </c>
      <c r="E304" s="261" t="s">
        <v>1</v>
      </c>
      <c r="F304" s="262" t="s">
        <v>462</v>
      </c>
      <c r="G304" s="260"/>
      <c r="H304" s="263">
        <v>5.398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172</v>
      </c>
      <c r="AU304" s="269" t="s">
        <v>86</v>
      </c>
      <c r="AV304" s="13" t="s">
        <v>86</v>
      </c>
      <c r="AW304" s="13" t="s">
        <v>32</v>
      </c>
      <c r="AX304" s="13" t="s">
        <v>76</v>
      </c>
      <c r="AY304" s="269" t="s">
        <v>161</v>
      </c>
    </row>
    <row r="305" spans="1:51" s="13" customFormat="1" ht="12">
      <c r="A305" s="13"/>
      <c r="B305" s="259"/>
      <c r="C305" s="260"/>
      <c r="D305" s="255" t="s">
        <v>172</v>
      </c>
      <c r="E305" s="261" t="s">
        <v>1</v>
      </c>
      <c r="F305" s="262" t="s">
        <v>463</v>
      </c>
      <c r="G305" s="260"/>
      <c r="H305" s="263">
        <v>0.222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172</v>
      </c>
      <c r="AU305" s="269" t="s">
        <v>86</v>
      </c>
      <c r="AV305" s="13" t="s">
        <v>86</v>
      </c>
      <c r="AW305" s="13" t="s">
        <v>32</v>
      </c>
      <c r="AX305" s="13" t="s">
        <v>76</v>
      </c>
      <c r="AY305" s="269" t="s">
        <v>161</v>
      </c>
    </row>
    <row r="306" spans="1:51" s="14" customFormat="1" ht="12">
      <c r="A306" s="14"/>
      <c r="B306" s="270"/>
      <c r="C306" s="271"/>
      <c r="D306" s="255" t="s">
        <v>172</v>
      </c>
      <c r="E306" s="272" t="s">
        <v>1</v>
      </c>
      <c r="F306" s="273" t="s">
        <v>183</v>
      </c>
      <c r="G306" s="271"/>
      <c r="H306" s="274">
        <v>5.62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172</v>
      </c>
      <c r="AU306" s="280" t="s">
        <v>86</v>
      </c>
      <c r="AV306" s="14" t="s">
        <v>168</v>
      </c>
      <c r="AW306" s="14" t="s">
        <v>32</v>
      </c>
      <c r="AX306" s="14" t="s">
        <v>84</v>
      </c>
      <c r="AY306" s="280" t="s">
        <v>161</v>
      </c>
    </row>
    <row r="307" spans="1:65" s="2" customFormat="1" ht="16.5" customHeight="1">
      <c r="A307" s="37"/>
      <c r="B307" s="38"/>
      <c r="C307" s="242" t="s">
        <v>464</v>
      </c>
      <c r="D307" s="242" t="s">
        <v>163</v>
      </c>
      <c r="E307" s="243" t="s">
        <v>465</v>
      </c>
      <c r="F307" s="244" t="s">
        <v>466</v>
      </c>
      <c r="G307" s="245" t="s">
        <v>197</v>
      </c>
      <c r="H307" s="246">
        <v>0.298</v>
      </c>
      <c r="I307" s="247"/>
      <c r="J307" s="248">
        <f>ROUND(I307*H307,2)</f>
        <v>0</v>
      </c>
      <c r="K307" s="244" t="s">
        <v>167</v>
      </c>
      <c r="L307" s="43"/>
      <c r="M307" s="249" t="s">
        <v>1</v>
      </c>
      <c r="N307" s="250" t="s">
        <v>41</v>
      </c>
      <c r="O307" s="90"/>
      <c r="P307" s="251">
        <f>O307*H307</f>
        <v>0</v>
      </c>
      <c r="Q307" s="251">
        <v>1.06277</v>
      </c>
      <c r="R307" s="251">
        <f>Q307*H307</f>
        <v>0.31670546</v>
      </c>
      <c r="S307" s="251">
        <v>0</v>
      </c>
      <c r="T307" s="25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3" t="s">
        <v>168</v>
      </c>
      <c r="AT307" s="253" t="s">
        <v>163</v>
      </c>
      <c r="AU307" s="253" t="s">
        <v>86</v>
      </c>
      <c r="AY307" s="16" t="s">
        <v>161</v>
      </c>
      <c r="BE307" s="254">
        <f>IF(N307="základní",J307,0)</f>
        <v>0</v>
      </c>
      <c r="BF307" s="254">
        <f>IF(N307="snížená",J307,0)</f>
        <v>0</v>
      </c>
      <c r="BG307" s="254">
        <f>IF(N307="zákl. přenesená",J307,0)</f>
        <v>0</v>
      </c>
      <c r="BH307" s="254">
        <f>IF(N307="sníž. přenesená",J307,0)</f>
        <v>0</v>
      </c>
      <c r="BI307" s="254">
        <f>IF(N307="nulová",J307,0)</f>
        <v>0</v>
      </c>
      <c r="BJ307" s="16" t="s">
        <v>84</v>
      </c>
      <c r="BK307" s="254">
        <f>ROUND(I307*H307,2)</f>
        <v>0</v>
      </c>
      <c r="BL307" s="16" t="s">
        <v>168</v>
      </c>
      <c r="BM307" s="253" t="s">
        <v>467</v>
      </c>
    </row>
    <row r="308" spans="1:47" s="2" customFormat="1" ht="12">
      <c r="A308" s="37"/>
      <c r="B308" s="38"/>
      <c r="C308" s="39"/>
      <c r="D308" s="255" t="s">
        <v>170</v>
      </c>
      <c r="E308" s="39"/>
      <c r="F308" s="256" t="s">
        <v>468</v>
      </c>
      <c r="G308" s="39"/>
      <c r="H308" s="39"/>
      <c r="I308" s="153"/>
      <c r="J308" s="39"/>
      <c r="K308" s="39"/>
      <c r="L308" s="43"/>
      <c r="M308" s="257"/>
      <c r="N308" s="258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170</v>
      </c>
      <c r="AU308" s="16" t="s">
        <v>86</v>
      </c>
    </row>
    <row r="309" spans="1:51" s="13" customFormat="1" ht="12">
      <c r="A309" s="13"/>
      <c r="B309" s="259"/>
      <c r="C309" s="260"/>
      <c r="D309" s="255" t="s">
        <v>172</v>
      </c>
      <c r="E309" s="261" t="s">
        <v>1</v>
      </c>
      <c r="F309" s="262" t="s">
        <v>469</v>
      </c>
      <c r="G309" s="260"/>
      <c r="H309" s="263">
        <v>0.18</v>
      </c>
      <c r="I309" s="264"/>
      <c r="J309" s="260"/>
      <c r="K309" s="260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172</v>
      </c>
      <c r="AU309" s="269" t="s">
        <v>86</v>
      </c>
      <c r="AV309" s="13" t="s">
        <v>86</v>
      </c>
      <c r="AW309" s="13" t="s">
        <v>32</v>
      </c>
      <c r="AX309" s="13" t="s">
        <v>76</v>
      </c>
      <c r="AY309" s="269" t="s">
        <v>161</v>
      </c>
    </row>
    <row r="310" spans="1:51" s="13" customFormat="1" ht="12">
      <c r="A310" s="13"/>
      <c r="B310" s="259"/>
      <c r="C310" s="260"/>
      <c r="D310" s="255" t="s">
        <v>172</v>
      </c>
      <c r="E310" s="261" t="s">
        <v>1</v>
      </c>
      <c r="F310" s="262" t="s">
        <v>470</v>
      </c>
      <c r="G310" s="260"/>
      <c r="H310" s="263">
        <v>0.007</v>
      </c>
      <c r="I310" s="264"/>
      <c r="J310" s="260"/>
      <c r="K310" s="260"/>
      <c r="L310" s="265"/>
      <c r="M310" s="266"/>
      <c r="N310" s="267"/>
      <c r="O310" s="267"/>
      <c r="P310" s="267"/>
      <c r="Q310" s="267"/>
      <c r="R310" s="267"/>
      <c r="S310" s="267"/>
      <c r="T310" s="26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9" t="s">
        <v>172</v>
      </c>
      <c r="AU310" s="269" t="s">
        <v>86</v>
      </c>
      <c r="AV310" s="13" t="s">
        <v>86</v>
      </c>
      <c r="AW310" s="13" t="s">
        <v>32</v>
      </c>
      <c r="AX310" s="13" t="s">
        <v>76</v>
      </c>
      <c r="AY310" s="269" t="s">
        <v>161</v>
      </c>
    </row>
    <row r="311" spans="1:51" s="13" customFormat="1" ht="12">
      <c r="A311" s="13"/>
      <c r="B311" s="259"/>
      <c r="C311" s="260"/>
      <c r="D311" s="255" t="s">
        <v>172</v>
      </c>
      <c r="E311" s="261" t="s">
        <v>1</v>
      </c>
      <c r="F311" s="262" t="s">
        <v>471</v>
      </c>
      <c r="G311" s="260"/>
      <c r="H311" s="263">
        <v>0.111</v>
      </c>
      <c r="I311" s="264"/>
      <c r="J311" s="260"/>
      <c r="K311" s="260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172</v>
      </c>
      <c r="AU311" s="269" t="s">
        <v>86</v>
      </c>
      <c r="AV311" s="13" t="s">
        <v>86</v>
      </c>
      <c r="AW311" s="13" t="s">
        <v>32</v>
      </c>
      <c r="AX311" s="13" t="s">
        <v>76</v>
      </c>
      <c r="AY311" s="269" t="s">
        <v>161</v>
      </c>
    </row>
    <row r="312" spans="1:51" s="14" customFormat="1" ht="12">
      <c r="A312" s="14"/>
      <c r="B312" s="270"/>
      <c r="C312" s="271"/>
      <c r="D312" s="255" t="s">
        <v>172</v>
      </c>
      <c r="E312" s="272" t="s">
        <v>1</v>
      </c>
      <c r="F312" s="273" t="s">
        <v>183</v>
      </c>
      <c r="G312" s="271"/>
      <c r="H312" s="274">
        <v>0.298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172</v>
      </c>
      <c r="AU312" s="280" t="s">
        <v>86</v>
      </c>
      <c r="AV312" s="14" t="s">
        <v>168</v>
      </c>
      <c r="AW312" s="14" t="s">
        <v>32</v>
      </c>
      <c r="AX312" s="14" t="s">
        <v>84</v>
      </c>
      <c r="AY312" s="280" t="s">
        <v>161</v>
      </c>
    </row>
    <row r="313" spans="1:65" s="2" customFormat="1" ht="16.5" customHeight="1">
      <c r="A313" s="37"/>
      <c r="B313" s="38"/>
      <c r="C313" s="242" t="s">
        <v>472</v>
      </c>
      <c r="D313" s="242" t="s">
        <v>163</v>
      </c>
      <c r="E313" s="243" t="s">
        <v>473</v>
      </c>
      <c r="F313" s="244" t="s">
        <v>474</v>
      </c>
      <c r="G313" s="245" t="s">
        <v>210</v>
      </c>
      <c r="H313" s="246">
        <v>10.5</v>
      </c>
      <c r="I313" s="247"/>
      <c r="J313" s="248">
        <f>ROUND(I313*H313,2)</f>
        <v>0</v>
      </c>
      <c r="K313" s="244" t="s">
        <v>167</v>
      </c>
      <c r="L313" s="43"/>
      <c r="M313" s="249" t="s">
        <v>1</v>
      </c>
      <c r="N313" s="250" t="s">
        <v>41</v>
      </c>
      <c r="O313" s="90"/>
      <c r="P313" s="251">
        <f>O313*H313</f>
        <v>0</v>
      </c>
      <c r="Q313" s="251">
        <v>0.1837</v>
      </c>
      <c r="R313" s="251">
        <f>Q313*H313</f>
        <v>1.92885</v>
      </c>
      <c r="S313" s="251">
        <v>0</v>
      </c>
      <c r="T313" s="252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53" t="s">
        <v>168</v>
      </c>
      <c r="AT313" s="253" t="s">
        <v>163</v>
      </c>
      <c r="AU313" s="253" t="s">
        <v>86</v>
      </c>
      <c r="AY313" s="16" t="s">
        <v>161</v>
      </c>
      <c r="BE313" s="254">
        <f>IF(N313="základní",J313,0)</f>
        <v>0</v>
      </c>
      <c r="BF313" s="254">
        <f>IF(N313="snížená",J313,0)</f>
        <v>0</v>
      </c>
      <c r="BG313" s="254">
        <f>IF(N313="zákl. přenesená",J313,0)</f>
        <v>0</v>
      </c>
      <c r="BH313" s="254">
        <f>IF(N313="sníž. přenesená",J313,0)</f>
        <v>0</v>
      </c>
      <c r="BI313" s="254">
        <f>IF(N313="nulová",J313,0)</f>
        <v>0</v>
      </c>
      <c r="BJ313" s="16" t="s">
        <v>84</v>
      </c>
      <c r="BK313" s="254">
        <f>ROUND(I313*H313,2)</f>
        <v>0</v>
      </c>
      <c r="BL313" s="16" t="s">
        <v>168</v>
      </c>
      <c r="BM313" s="253" t="s">
        <v>475</v>
      </c>
    </row>
    <row r="314" spans="1:47" s="2" customFormat="1" ht="12">
      <c r="A314" s="37"/>
      <c r="B314" s="38"/>
      <c r="C314" s="39"/>
      <c r="D314" s="255" t="s">
        <v>170</v>
      </c>
      <c r="E314" s="39"/>
      <c r="F314" s="256" t="s">
        <v>476</v>
      </c>
      <c r="G314" s="39"/>
      <c r="H314" s="39"/>
      <c r="I314" s="153"/>
      <c r="J314" s="39"/>
      <c r="K314" s="39"/>
      <c r="L314" s="43"/>
      <c r="M314" s="257"/>
      <c r="N314" s="258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170</v>
      </c>
      <c r="AU314" s="16" t="s">
        <v>86</v>
      </c>
    </row>
    <row r="315" spans="1:51" s="13" customFormat="1" ht="12">
      <c r="A315" s="13"/>
      <c r="B315" s="259"/>
      <c r="C315" s="260"/>
      <c r="D315" s="255" t="s">
        <v>172</v>
      </c>
      <c r="E315" s="261" t="s">
        <v>1</v>
      </c>
      <c r="F315" s="262" t="s">
        <v>477</v>
      </c>
      <c r="G315" s="260"/>
      <c r="H315" s="263">
        <v>10.5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172</v>
      </c>
      <c r="AU315" s="269" t="s">
        <v>86</v>
      </c>
      <c r="AV315" s="13" t="s">
        <v>86</v>
      </c>
      <c r="AW315" s="13" t="s">
        <v>32</v>
      </c>
      <c r="AX315" s="13" t="s">
        <v>84</v>
      </c>
      <c r="AY315" s="269" t="s">
        <v>161</v>
      </c>
    </row>
    <row r="316" spans="1:65" s="2" customFormat="1" ht="21.75" customHeight="1">
      <c r="A316" s="37"/>
      <c r="B316" s="38"/>
      <c r="C316" s="242" t="s">
        <v>478</v>
      </c>
      <c r="D316" s="242" t="s">
        <v>163</v>
      </c>
      <c r="E316" s="243" t="s">
        <v>479</v>
      </c>
      <c r="F316" s="244" t="s">
        <v>480</v>
      </c>
      <c r="G316" s="245" t="s">
        <v>234</v>
      </c>
      <c r="H316" s="246">
        <v>21</v>
      </c>
      <c r="I316" s="247"/>
      <c r="J316" s="248">
        <f>ROUND(I316*H316,2)</f>
        <v>0</v>
      </c>
      <c r="K316" s="244" t="s">
        <v>167</v>
      </c>
      <c r="L316" s="43"/>
      <c r="M316" s="249" t="s">
        <v>1</v>
      </c>
      <c r="N316" s="250" t="s">
        <v>41</v>
      </c>
      <c r="O316" s="90"/>
      <c r="P316" s="251">
        <f>O316*H316</f>
        <v>0</v>
      </c>
      <c r="Q316" s="251">
        <v>0.16121</v>
      </c>
      <c r="R316" s="251">
        <f>Q316*H316</f>
        <v>3.38541</v>
      </c>
      <c r="S316" s="251">
        <v>0</v>
      </c>
      <c r="T316" s="25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53" t="s">
        <v>168</v>
      </c>
      <c r="AT316" s="253" t="s">
        <v>163</v>
      </c>
      <c r="AU316" s="253" t="s">
        <v>86</v>
      </c>
      <c r="AY316" s="16" t="s">
        <v>161</v>
      </c>
      <c r="BE316" s="254">
        <f>IF(N316="základní",J316,0)</f>
        <v>0</v>
      </c>
      <c r="BF316" s="254">
        <f>IF(N316="snížená",J316,0)</f>
        <v>0</v>
      </c>
      <c r="BG316" s="254">
        <f>IF(N316="zákl. přenesená",J316,0)</f>
        <v>0</v>
      </c>
      <c r="BH316" s="254">
        <f>IF(N316="sníž. přenesená",J316,0)</f>
        <v>0</v>
      </c>
      <c r="BI316" s="254">
        <f>IF(N316="nulová",J316,0)</f>
        <v>0</v>
      </c>
      <c r="BJ316" s="16" t="s">
        <v>84</v>
      </c>
      <c r="BK316" s="254">
        <f>ROUND(I316*H316,2)</f>
        <v>0</v>
      </c>
      <c r="BL316" s="16" t="s">
        <v>168</v>
      </c>
      <c r="BM316" s="253" t="s">
        <v>481</v>
      </c>
    </row>
    <row r="317" spans="1:47" s="2" customFormat="1" ht="12">
      <c r="A317" s="37"/>
      <c r="B317" s="38"/>
      <c r="C317" s="39"/>
      <c r="D317" s="255" t="s">
        <v>170</v>
      </c>
      <c r="E317" s="39"/>
      <c r="F317" s="256" t="s">
        <v>482</v>
      </c>
      <c r="G317" s="39"/>
      <c r="H317" s="39"/>
      <c r="I317" s="153"/>
      <c r="J317" s="39"/>
      <c r="K317" s="39"/>
      <c r="L317" s="43"/>
      <c r="M317" s="257"/>
      <c r="N317" s="258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170</v>
      </c>
      <c r="AU317" s="16" t="s">
        <v>86</v>
      </c>
    </row>
    <row r="318" spans="1:65" s="2" customFormat="1" ht="21.75" customHeight="1">
      <c r="A318" s="37"/>
      <c r="B318" s="38"/>
      <c r="C318" s="242" t="s">
        <v>483</v>
      </c>
      <c r="D318" s="242" t="s">
        <v>163</v>
      </c>
      <c r="E318" s="243" t="s">
        <v>484</v>
      </c>
      <c r="F318" s="244" t="s">
        <v>485</v>
      </c>
      <c r="G318" s="245" t="s">
        <v>289</v>
      </c>
      <c r="H318" s="246">
        <v>5</v>
      </c>
      <c r="I318" s="247"/>
      <c r="J318" s="248">
        <f>ROUND(I318*H318,2)</f>
        <v>0</v>
      </c>
      <c r="K318" s="244" t="s">
        <v>167</v>
      </c>
      <c r="L318" s="43"/>
      <c r="M318" s="249" t="s">
        <v>1</v>
      </c>
      <c r="N318" s="250" t="s">
        <v>41</v>
      </c>
      <c r="O318" s="90"/>
      <c r="P318" s="251">
        <f>O318*H318</f>
        <v>0</v>
      </c>
      <c r="Q318" s="251">
        <v>0.01777</v>
      </c>
      <c r="R318" s="251">
        <f>Q318*H318</f>
        <v>0.08885000000000001</v>
      </c>
      <c r="S318" s="251">
        <v>0</v>
      </c>
      <c r="T318" s="252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53" t="s">
        <v>168</v>
      </c>
      <c r="AT318" s="253" t="s">
        <v>163</v>
      </c>
      <c r="AU318" s="253" t="s">
        <v>86</v>
      </c>
      <c r="AY318" s="16" t="s">
        <v>161</v>
      </c>
      <c r="BE318" s="254">
        <f>IF(N318="základní",J318,0)</f>
        <v>0</v>
      </c>
      <c r="BF318" s="254">
        <f>IF(N318="snížená",J318,0)</f>
        <v>0</v>
      </c>
      <c r="BG318" s="254">
        <f>IF(N318="zákl. přenesená",J318,0)</f>
        <v>0</v>
      </c>
      <c r="BH318" s="254">
        <f>IF(N318="sníž. přenesená",J318,0)</f>
        <v>0</v>
      </c>
      <c r="BI318" s="254">
        <f>IF(N318="nulová",J318,0)</f>
        <v>0</v>
      </c>
      <c r="BJ318" s="16" t="s">
        <v>84</v>
      </c>
      <c r="BK318" s="254">
        <f>ROUND(I318*H318,2)</f>
        <v>0</v>
      </c>
      <c r="BL318" s="16" t="s">
        <v>168</v>
      </c>
      <c r="BM318" s="253" t="s">
        <v>486</v>
      </c>
    </row>
    <row r="319" spans="1:47" s="2" customFormat="1" ht="12">
      <c r="A319" s="37"/>
      <c r="B319" s="38"/>
      <c r="C319" s="39"/>
      <c r="D319" s="255" t="s">
        <v>170</v>
      </c>
      <c r="E319" s="39"/>
      <c r="F319" s="256" t="s">
        <v>487</v>
      </c>
      <c r="G319" s="39"/>
      <c r="H319" s="39"/>
      <c r="I319" s="153"/>
      <c r="J319" s="39"/>
      <c r="K319" s="39"/>
      <c r="L319" s="43"/>
      <c r="M319" s="257"/>
      <c r="N319" s="258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170</v>
      </c>
      <c r="AU319" s="16" t="s">
        <v>86</v>
      </c>
    </row>
    <row r="320" spans="1:65" s="2" customFormat="1" ht="21.75" customHeight="1">
      <c r="A320" s="37"/>
      <c r="B320" s="38"/>
      <c r="C320" s="281" t="s">
        <v>488</v>
      </c>
      <c r="D320" s="281" t="s">
        <v>214</v>
      </c>
      <c r="E320" s="282" t="s">
        <v>489</v>
      </c>
      <c r="F320" s="283" t="s">
        <v>490</v>
      </c>
      <c r="G320" s="284" t="s">
        <v>289</v>
      </c>
      <c r="H320" s="285">
        <v>3</v>
      </c>
      <c r="I320" s="286"/>
      <c r="J320" s="287">
        <f>ROUND(I320*H320,2)</f>
        <v>0</v>
      </c>
      <c r="K320" s="283" t="s">
        <v>167</v>
      </c>
      <c r="L320" s="288"/>
      <c r="M320" s="289" t="s">
        <v>1</v>
      </c>
      <c r="N320" s="290" t="s">
        <v>41</v>
      </c>
      <c r="O320" s="90"/>
      <c r="P320" s="251">
        <f>O320*H320</f>
        <v>0</v>
      </c>
      <c r="Q320" s="251">
        <v>0.01521</v>
      </c>
      <c r="R320" s="251">
        <f>Q320*H320</f>
        <v>0.04563</v>
      </c>
      <c r="S320" s="251">
        <v>0</v>
      </c>
      <c r="T320" s="25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53" t="s">
        <v>213</v>
      </c>
      <c r="AT320" s="253" t="s">
        <v>214</v>
      </c>
      <c r="AU320" s="253" t="s">
        <v>86</v>
      </c>
      <c r="AY320" s="16" t="s">
        <v>161</v>
      </c>
      <c r="BE320" s="254">
        <f>IF(N320="základní",J320,0)</f>
        <v>0</v>
      </c>
      <c r="BF320" s="254">
        <f>IF(N320="snížená",J320,0)</f>
        <v>0</v>
      </c>
      <c r="BG320" s="254">
        <f>IF(N320="zákl. přenesená",J320,0)</f>
        <v>0</v>
      </c>
      <c r="BH320" s="254">
        <f>IF(N320="sníž. přenesená",J320,0)</f>
        <v>0</v>
      </c>
      <c r="BI320" s="254">
        <f>IF(N320="nulová",J320,0)</f>
        <v>0</v>
      </c>
      <c r="BJ320" s="16" t="s">
        <v>84</v>
      </c>
      <c r="BK320" s="254">
        <f>ROUND(I320*H320,2)</f>
        <v>0</v>
      </c>
      <c r="BL320" s="16" t="s">
        <v>168</v>
      </c>
      <c r="BM320" s="253" t="s">
        <v>491</v>
      </c>
    </row>
    <row r="321" spans="1:47" s="2" customFormat="1" ht="12">
      <c r="A321" s="37"/>
      <c r="B321" s="38"/>
      <c r="C321" s="39"/>
      <c r="D321" s="255" t="s">
        <v>170</v>
      </c>
      <c r="E321" s="39"/>
      <c r="F321" s="256" t="s">
        <v>490</v>
      </c>
      <c r="G321" s="39"/>
      <c r="H321" s="39"/>
      <c r="I321" s="153"/>
      <c r="J321" s="39"/>
      <c r="K321" s="39"/>
      <c r="L321" s="43"/>
      <c r="M321" s="257"/>
      <c r="N321" s="258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170</v>
      </c>
      <c r="AU321" s="16" t="s">
        <v>86</v>
      </c>
    </row>
    <row r="322" spans="1:65" s="2" customFormat="1" ht="21.75" customHeight="1">
      <c r="A322" s="37"/>
      <c r="B322" s="38"/>
      <c r="C322" s="281" t="s">
        <v>492</v>
      </c>
      <c r="D322" s="281" t="s">
        <v>214</v>
      </c>
      <c r="E322" s="282" t="s">
        <v>493</v>
      </c>
      <c r="F322" s="283" t="s">
        <v>494</v>
      </c>
      <c r="G322" s="284" t="s">
        <v>289</v>
      </c>
      <c r="H322" s="285">
        <v>2</v>
      </c>
      <c r="I322" s="286"/>
      <c r="J322" s="287">
        <f>ROUND(I322*H322,2)</f>
        <v>0</v>
      </c>
      <c r="K322" s="283" t="s">
        <v>167</v>
      </c>
      <c r="L322" s="288"/>
      <c r="M322" s="289" t="s">
        <v>1</v>
      </c>
      <c r="N322" s="290" t="s">
        <v>41</v>
      </c>
      <c r="O322" s="90"/>
      <c r="P322" s="251">
        <f>O322*H322</f>
        <v>0</v>
      </c>
      <c r="Q322" s="251">
        <v>0.01489</v>
      </c>
      <c r="R322" s="251">
        <f>Q322*H322</f>
        <v>0.02978</v>
      </c>
      <c r="S322" s="251">
        <v>0</v>
      </c>
      <c r="T322" s="252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3" t="s">
        <v>213</v>
      </c>
      <c r="AT322" s="253" t="s">
        <v>214</v>
      </c>
      <c r="AU322" s="253" t="s">
        <v>86</v>
      </c>
      <c r="AY322" s="16" t="s">
        <v>161</v>
      </c>
      <c r="BE322" s="254">
        <f>IF(N322="základní",J322,0)</f>
        <v>0</v>
      </c>
      <c r="BF322" s="254">
        <f>IF(N322="snížená",J322,0)</f>
        <v>0</v>
      </c>
      <c r="BG322" s="254">
        <f>IF(N322="zákl. přenesená",J322,0)</f>
        <v>0</v>
      </c>
      <c r="BH322" s="254">
        <f>IF(N322="sníž. přenesená",J322,0)</f>
        <v>0</v>
      </c>
      <c r="BI322" s="254">
        <f>IF(N322="nulová",J322,0)</f>
        <v>0</v>
      </c>
      <c r="BJ322" s="16" t="s">
        <v>84</v>
      </c>
      <c r="BK322" s="254">
        <f>ROUND(I322*H322,2)</f>
        <v>0</v>
      </c>
      <c r="BL322" s="16" t="s">
        <v>168</v>
      </c>
      <c r="BM322" s="253" t="s">
        <v>495</v>
      </c>
    </row>
    <row r="323" spans="1:47" s="2" customFormat="1" ht="12">
      <c r="A323" s="37"/>
      <c r="B323" s="38"/>
      <c r="C323" s="39"/>
      <c r="D323" s="255" t="s">
        <v>170</v>
      </c>
      <c r="E323" s="39"/>
      <c r="F323" s="256" t="s">
        <v>494</v>
      </c>
      <c r="G323" s="39"/>
      <c r="H323" s="39"/>
      <c r="I323" s="153"/>
      <c r="J323" s="39"/>
      <c r="K323" s="39"/>
      <c r="L323" s="43"/>
      <c r="M323" s="257"/>
      <c r="N323" s="25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170</v>
      </c>
      <c r="AU323" s="16" t="s">
        <v>86</v>
      </c>
    </row>
    <row r="324" spans="1:63" s="12" customFormat="1" ht="22.8" customHeight="1">
      <c r="A324" s="12"/>
      <c r="B324" s="226"/>
      <c r="C324" s="227"/>
      <c r="D324" s="228" t="s">
        <v>75</v>
      </c>
      <c r="E324" s="240" t="s">
        <v>220</v>
      </c>
      <c r="F324" s="240" t="s">
        <v>496</v>
      </c>
      <c r="G324" s="227"/>
      <c r="H324" s="227"/>
      <c r="I324" s="230"/>
      <c r="J324" s="241">
        <f>BK324</f>
        <v>0</v>
      </c>
      <c r="K324" s="227"/>
      <c r="L324" s="232"/>
      <c r="M324" s="233"/>
      <c r="N324" s="234"/>
      <c r="O324" s="234"/>
      <c r="P324" s="235">
        <f>SUM(P325:P328)</f>
        <v>0</v>
      </c>
      <c r="Q324" s="234"/>
      <c r="R324" s="235">
        <f>SUM(R325:R328)</f>
        <v>0.01218</v>
      </c>
      <c r="S324" s="234"/>
      <c r="T324" s="236">
        <f>SUM(T325:T328)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7" t="s">
        <v>84</v>
      </c>
      <c r="AT324" s="238" t="s">
        <v>75</v>
      </c>
      <c r="AU324" s="238" t="s">
        <v>84</v>
      </c>
      <c r="AY324" s="237" t="s">
        <v>161</v>
      </c>
      <c r="BK324" s="239">
        <f>SUM(BK325:BK328)</f>
        <v>0</v>
      </c>
    </row>
    <row r="325" spans="1:65" s="2" customFormat="1" ht="16.5" customHeight="1">
      <c r="A325" s="37"/>
      <c r="B325" s="38"/>
      <c r="C325" s="242" t="s">
        <v>497</v>
      </c>
      <c r="D325" s="242" t="s">
        <v>163</v>
      </c>
      <c r="E325" s="243" t="s">
        <v>498</v>
      </c>
      <c r="F325" s="244" t="s">
        <v>499</v>
      </c>
      <c r="G325" s="245" t="s">
        <v>289</v>
      </c>
      <c r="H325" s="246">
        <v>1</v>
      </c>
      <c r="I325" s="247"/>
      <c r="J325" s="248">
        <f>ROUND(I325*H325,2)</f>
        <v>0</v>
      </c>
      <c r="K325" s="244" t="s">
        <v>167</v>
      </c>
      <c r="L325" s="43"/>
      <c r="M325" s="249" t="s">
        <v>1</v>
      </c>
      <c r="N325" s="250" t="s">
        <v>41</v>
      </c>
      <c r="O325" s="90"/>
      <c r="P325" s="251">
        <f>O325*H325</f>
        <v>0</v>
      </c>
      <c r="Q325" s="251">
        <v>0.00018</v>
      </c>
      <c r="R325" s="251">
        <f>Q325*H325</f>
        <v>0.00018</v>
      </c>
      <c r="S325" s="251">
        <v>0</v>
      </c>
      <c r="T325" s="252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53" t="s">
        <v>168</v>
      </c>
      <c r="AT325" s="253" t="s">
        <v>163</v>
      </c>
      <c r="AU325" s="253" t="s">
        <v>86</v>
      </c>
      <c r="AY325" s="16" t="s">
        <v>161</v>
      </c>
      <c r="BE325" s="254">
        <f>IF(N325="základní",J325,0)</f>
        <v>0</v>
      </c>
      <c r="BF325" s="254">
        <f>IF(N325="snížená",J325,0)</f>
        <v>0</v>
      </c>
      <c r="BG325" s="254">
        <f>IF(N325="zákl. přenesená",J325,0)</f>
        <v>0</v>
      </c>
      <c r="BH325" s="254">
        <f>IF(N325="sníž. přenesená",J325,0)</f>
        <v>0</v>
      </c>
      <c r="BI325" s="254">
        <f>IF(N325="nulová",J325,0)</f>
        <v>0</v>
      </c>
      <c r="BJ325" s="16" t="s">
        <v>84</v>
      </c>
      <c r="BK325" s="254">
        <f>ROUND(I325*H325,2)</f>
        <v>0</v>
      </c>
      <c r="BL325" s="16" t="s">
        <v>168</v>
      </c>
      <c r="BM325" s="253" t="s">
        <v>500</v>
      </c>
    </row>
    <row r="326" spans="1:47" s="2" customFormat="1" ht="12">
      <c r="A326" s="37"/>
      <c r="B326" s="38"/>
      <c r="C326" s="39"/>
      <c r="D326" s="255" t="s">
        <v>170</v>
      </c>
      <c r="E326" s="39"/>
      <c r="F326" s="256" t="s">
        <v>501</v>
      </c>
      <c r="G326" s="39"/>
      <c r="H326" s="39"/>
      <c r="I326" s="153"/>
      <c r="J326" s="39"/>
      <c r="K326" s="39"/>
      <c r="L326" s="43"/>
      <c r="M326" s="257"/>
      <c r="N326" s="258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170</v>
      </c>
      <c r="AU326" s="16" t="s">
        <v>86</v>
      </c>
    </row>
    <row r="327" spans="1:65" s="2" customFormat="1" ht="16.5" customHeight="1">
      <c r="A327" s="37"/>
      <c r="B327" s="38"/>
      <c r="C327" s="281" t="s">
        <v>502</v>
      </c>
      <c r="D327" s="281" t="s">
        <v>214</v>
      </c>
      <c r="E327" s="282" t="s">
        <v>503</v>
      </c>
      <c r="F327" s="283" t="s">
        <v>504</v>
      </c>
      <c r="G327" s="284" t="s">
        <v>289</v>
      </c>
      <c r="H327" s="285">
        <v>1</v>
      </c>
      <c r="I327" s="286"/>
      <c r="J327" s="287">
        <f>ROUND(I327*H327,2)</f>
        <v>0</v>
      </c>
      <c r="K327" s="283" t="s">
        <v>167</v>
      </c>
      <c r="L327" s="288"/>
      <c r="M327" s="289" t="s">
        <v>1</v>
      </c>
      <c r="N327" s="290" t="s">
        <v>41</v>
      </c>
      <c r="O327" s="90"/>
      <c r="P327" s="251">
        <f>O327*H327</f>
        <v>0</v>
      </c>
      <c r="Q327" s="251">
        <v>0.012</v>
      </c>
      <c r="R327" s="251">
        <f>Q327*H327</f>
        <v>0.012</v>
      </c>
      <c r="S327" s="251">
        <v>0</v>
      </c>
      <c r="T327" s="252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3" t="s">
        <v>213</v>
      </c>
      <c r="AT327" s="253" t="s">
        <v>214</v>
      </c>
      <c r="AU327" s="253" t="s">
        <v>86</v>
      </c>
      <c r="AY327" s="16" t="s">
        <v>161</v>
      </c>
      <c r="BE327" s="254">
        <f>IF(N327="základní",J327,0)</f>
        <v>0</v>
      </c>
      <c r="BF327" s="254">
        <f>IF(N327="snížená",J327,0)</f>
        <v>0</v>
      </c>
      <c r="BG327" s="254">
        <f>IF(N327="zákl. přenesená",J327,0)</f>
        <v>0</v>
      </c>
      <c r="BH327" s="254">
        <f>IF(N327="sníž. přenesená",J327,0)</f>
        <v>0</v>
      </c>
      <c r="BI327" s="254">
        <f>IF(N327="nulová",J327,0)</f>
        <v>0</v>
      </c>
      <c r="BJ327" s="16" t="s">
        <v>84</v>
      </c>
      <c r="BK327" s="254">
        <f>ROUND(I327*H327,2)</f>
        <v>0</v>
      </c>
      <c r="BL327" s="16" t="s">
        <v>168</v>
      </c>
      <c r="BM327" s="253" t="s">
        <v>505</v>
      </c>
    </row>
    <row r="328" spans="1:47" s="2" customFormat="1" ht="12">
      <c r="A328" s="37"/>
      <c r="B328" s="38"/>
      <c r="C328" s="39"/>
      <c r="D328" s="255" t="s">
        <v>170</v>
      </c>
      <c r="E328" s="39"/>
      <c r="F328" s="256" t="s">
        <v>504</v>
      </c>
      <c r="G328" s="39"/>
      <c r="H328" s="39"/>
      <c r="I328" s="153"/>
      <c r="J328" s="39"/>
      <c r="K328" s="39"/>
      <c r="L328" s="43"/>
      <c r="M328" s="257"/>
      <c r="N328" s="258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170</v>
      </c>
      <c r="AU328" s="16" t="s">
        <v>86</v>
      </c>
    </row>
    <row r="329" spans="1:63" s="12" customFormat="1" ht="25.9" customHeight="1">
      <c r="A329" s="12"/>
      <c r="B329" s="226"/>
      <c r="C329" s="227"/>
      <c r="D329" s="228" t="s">
        <v>75</v>
      </c>
      <c r="E329" s="229" t="s">
        <v>506</v>
      </c>
      <c r="F329" s="229" t="s">
        <v>507</v>
      </c>
      <c r="G329" s="227"/>
      <c r="H329" s="227"/>
      <c r="I329" s="230"/>
      <c r="J329" s="231">
        <f>BK329</f>
        <v>0</v>
      </c>
      <c r="K329" s="227"/>
      <c r="L329" s="232"/>
      <c r="M329" s="233"/>
      <c r="N329" s="234"/>
      <c r="O329" s="234"/>
      <c r="P329" s="235">
        <f>P330+P350+P400+P417+P427+P433+P438+P455+P470+P473+P485</f>
        <v>0</v>
      </c>
      <c r="Q329" s="234"/>
      <c r="R329" s="235">
        <f>R330+R350+R400+R417+R427+R433+R438+R455+R470+R473+R485</f>
        <v>2.78044229</v>
      </c>
      <c r="S329" s="234"/>
      <c r="T329" s="236">
        <f>T330+T350+T400+T417+T427+T433+T438+T455+T470+T473+T485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7" t="s">
        <v>86</v>
      </c>
      <c r="AT329" s="238" t="s">
        <v>75</v>
      </c>
      <c r="AU329" s="238" t="s">
        <v>76</v>
      </c>
      <c r="AY329" s="237" t="s">
        <v>161</v>
      </c>
      <c r="BK329" s="239">
        <f>BK330+BK350+BK400+BK417+BK427+BK433+BK438+BK455+BK470+BK473+BK485</f>
        <v>0</v>
      </c>
    </row>
    <row r="330" spans="1:63" s="12" customFormat="1" ht="22.8" customHeight="1">
      <c r="A330" s="12"/>
      <c r="B330" s="226"/>
      <c r="C330" s="227"/>
      <c r="D330" s="228" t="s">
        <v>75</v>
      </c>
      <c r="E330" s="240" t="s">
        <v>508</v>
      </c>
      <c r="F330" s="240" t="s">
        <v>509</v>
      </c>
      <c r="G330" s="227"/>
      <c r="H330" s="227"/>
      <c r="I330" s="230"/>
      <c r="J330" s="241">
        <f>BK330</f>
        <v>0</v>
      </c>
      <c r="K330" s="227"/>
      <c r="L330" s="232"/>
      <c r="M330" s="233"/>
      <c r="N330" s="234"/>
      <c r="O330" s="234"/>
      <c r="P330" s="235">
        <f>SUM(P331:P349)</f>
        <v>0</v>
      </c>
      <c r="Q330" s="234"/>
      <c r="R330" s="235">
        <f>SUM(R331:R349)</f>
        <v>0.13153236000000001</v>
      </c>
      <c r="S330" s="234"/>
      <c r="T330" s="236">
        <f>SUM(T331:T349)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37" t="s">
        <v>86</v>
      </c>
      <c r="AT330" s="238" t="s">
        <v>75</v>
      </c>
      <c r="AU330" s="238" t="s">
        <v>84</v>
      </c>
      <c r="AY330" s="237" t="s">
        <v>161</v>
      </c>
      <c r="BK330" s="239">
        <f>SUM(BK331:BK349)</f>
        <v>0</v>
      </c>
    </row>
    <row r="331" spans="1:65" s="2" customFormat="1" ht="21.75" customHeight="1">
      <c r="A331" s="37"/>
      <c r="B331" s="38"/>
      <c r="C331" s="242" t="s">
        <v>510</v>
      </c>
      <c r="D331" s="242" t="s">
        <v>163</v>
      </c>
      <c r="E331" s="243" t="s">
        <v>511</v>
      </c>
      <c r="F331" s="244" t="s">
        <v>512</v>
      </c>
      <c r="G331" s="245" t="s">
        <v>210</v>
      </c>
      <c r="H331" s="246">
        <v>47.1</v>
      </c>
      <c r="I331" s="247"/>
      <c r="J331" s="248">
        <f>ROUND(I331*H331,2)</f>
        <v>0</v>
      </c>
      <c r="K331" s="244" t="s">
        <v>167</v>
      </c>
      <c r="L331" s="43"/>
      <c r="M331" s="249" t="s">
        <v>1</v>
      </c>
      <c r="N331" s="250" t="s">
        <v>41</v>
      </c>
      <c r="O331" s="90"/>
      <c r="P331" s="251">
        <f>O331*H331</f>
        <v>0</v>
      </c>
      <c r="Q331" s="251">
        <v>0</v>
      </c>
      <c r="R331" s="251">
        <f>Q331*H331</f>
        <v>0</v>
      </c>
      <c r="S331" s="251">
        <v>0</v>
      </c>
      <c r="T331" s="25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3" t="s">
        <v>273</v>
      </c>
      <c r="AT331" s="253" t="s">
        <v>163</v>
      </c>
      <c r="AU331" s="253" t="s">
        <v>86</v>
      </c>
      <c r="AY331" s="16" t="s">
        <v>161</v>
      </c>
      <c r="BE331" s="254">
        <f>IF(N331="základní",J331,0)</f>
        <v>0</v>
      </c>
      <c r="BF331" s="254">
        <f>IF(N331="snížená",J331,0)</f>
        <v>0</v>
      </c>
      <c r="BG331" s="254">
        <f>IF(N331="zákl. přenesená",J331,0)</f>
        <v>0</v>
      </c>
      <c r="BH331" s="254">
        <f>IF(N331="sníž. přenesená",J331,0)</f>
        <v>0</v>
      </c>
      <c r="BI331" s="254">
        <f>IF(N331="nulová",J331,0)</f>
        <v>0</v>
      </c>
      <c r="BJ331" s="16" t="s">
        <v>84</v>
      </c>
      <c r="BK331" s="254">
        <f>ROUND(I331*H331,2)</f>
        <v>0</v>
      </c>
      <c r="BL331" s="16" t="s">
        <v>273</v>
      </c>
      <c r="BM331" s="253" t="s">
        <v>513</v>
      </c>
    </row>
    <row r="332" spans="1:47" s="2" customFormat="1" ht="12">
      <c r="A332" s="37"/>
      <c r="B332" s="38"/>
      <c r="C332" s="39"/>
      <c r="D332" s="255" t="s">
        <v>170</v>
      </c>
      <c r="E332" s="39"/>
      <c r="F332" s="256" t="s">
        <v>514</v>
      </c>
      <c r="G332" s="39"/>
      <c r="H332" s="39"/>
      <c r="I332" s="153"/>
      <c r="J332" s="39"/>
      <c r="K332" s="39"/>
      <c r="L332" s="43"/>
      <c r="M332" s="257"/>
      <c r="N332" s="258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170</v>
      </c>
      <c r="AU332" s="16" t="s">
        <v>86</v>
      </c>
    </row>
    <row r="333" spans="1:65" s="2" customFormat="1" ht="21.75" customHeight="1">
      <c r="A333" s="37"/>
      <c r="B333" s="38"/>
      <c r="C333" s="281" t="s">
        <v>515</v>
      </c>
      <c r="D333" s="281" t="s">
        <v>214</v>
      </c>
      <c r="E333" s="282" t="s">
        <v>516</v>
      </c>
      <c r="F333" s="283" t="s">
        <v>517</v>
      </c>
      <c r="G333" s="284" t="s">
        <v>217</v>
      </c>
      <c r="H333" s="285">
        <v>70.65</v>
      </c>
      <c r="I333" s="286"/>
      <c r="J333" s="287">
        <f>ROUND(I333*H333,2)</f>
        <v>0</v>
      </c>
      <c r="K333" s="283" t="s">
        <v>167</v>
      </c>
      <c r="L333" s="288"/>
      <c r="M333" s="289" t="s">
        <v>1</v>
      </c>
      <c r="N333" s="290" t="s">
        <v>41</v>
      </c>
      <c r="O333" s="90"/>
      <c r="P333" s="251">
        <f>O333*H333</f>
        <v>0</v>
      </c>
      <c r="Q333" s="251">
        <v>0.001</v>
      </c>
      <c r="R333" s="251">
        <f>Q333*H333</f>
        <v>0.07065</v>
      </c>
      <c r="S333" s="251">
        <v>0</v>
      </c>
      <c r="T333" s="25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3" t="s">
        <v>368</v>
      </c>
      <c r="AT333" s="253" t="s">
        <v>214</v>
      </c>
      <c r="AU333" s="253" t="s">
        <v>86</v>
      </c>
      <c r="AY333" s="16" t="s">
        <v>161</v>
      </c>
      <c r="BE333" s="254">
        <f>IF(N333="základní",J333,0)</f>
        <v>0</v>
      </c>
      <c r="BF333" s="254">
        <f>IF(N333="snížená",J333,0)</f>
        <v>0</v>
      </c>
      <c r="BG333" s="254">
        <f>IF(N333="zákl. přenesená",J333,0)</f>
        <v>0</v>
      </c>
      <c r="BH333" s="254">
        <f>IF(N333="sníž. přenesená",J333,0)</f>
        <v>0</v>
      </c>
      <c r="BI333" s="254">
        <f>IF(N333="nulová",J333,0)</f>
        <v>0</v>
      </c>
      <c r="BJ333" s="16" t="s">
        <v>84</v>
      </c>
      <c r="BK333" s="254">
        <f>ROUND(I333*H333,2)</f>
        <v>0</v>
      </c>
      <c r="BL333" s="16" t="s">
        <v>273</v>
      </c>
      <c r="BM333" s="253" t="s">
        <v>518</v>
      </c>
    </row>
    <row r="334" spans="1:47" s="2" customFormat="1" ht="12">
      <c r="A334" s="37"/>
      <c r="B334" s="38"/>
      <c r="C334" s="39"/>
      <c r="D334" s="255" t="s">
        <v>170</v>
      </c>
      <c r="E334" s="39"/>
      <c r="F334" s="256" t="s">
        <v>517</v>
      </c>
      <c r="G334" s="39"/>
      <c r="H334" s="39"/>
      <c r="I334" s="153"/>
      <c r="J334" s="39"/>
      <c r="K334" s="39"/>
      <c r="L334" s="43"/>
      <c r="M334" s="257"/>
      <c r="N334" s="258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170</v>
      </c>
      <c r="AU334" s="16" t="s">
        <v>86</v>
      </c>
    </row>
    <row r="335" spans="1:51" s="13" customFormat="1" ht="12">
      <c r="A335" s="13"/>
      <c r="B335" s="259"/>
      <c r="C335" s="260"/>
      <c r="D335" s="255" t="s">
        <v>172</v>
      </c>
      <c r="E335" s="260"/>
      <c r="F335" s="262" t="s">
        <v>519</v>
      </c>
      <c r="G335" s="260"/>
      <c r="H335" s="263">
        <v>70.65</v>
      </c>
      <c r="I335" s="264"/>
      <c r="J335" s="260"/>
      <c r="K335" s="260"/>
      <c r="L335" s="265"/>
      <c r="M335" s="266"/>
      <c r="N335" s="267"/>
      <c r="O335" s="267"/>
      <c r="P335" s="267"/>
      <c r="Q335" s="267"/>
      <c r="R335" s="267"/>
      <c r="S335" s="267"/>
      <c r="T335" s="26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9" t="s">
        <v>172</v>
      </c>
      <c r="AU335" s="269" t="s">
        <v>86</v>
      </c>
      <c r="AV335" s="13" t="s">
        <v>86</v>
      </c>
      <c r="AW335" s="13" t="s">
        <v>4</v>
      </c>
      <c r="AX335" s="13" t="s">
        <v>84</v>
      </c>
      <c r="AY335" s="269" t="s">
        <v>161</v>
      </c>
    </row>
    <row r="336" spans="1:65" s="2" customFormat="1" ht="21.75" customHeight="1">
      <c r="A336" s="37"/>
      <c r="B336" s="38"/>
      <c r="C336" s="242" t="s">
        <v>520</v>
      </c>
      <c r="D336" s="242" t="s">
        <v>163</v>
      </c>
      <c r="E336" s="243" t="s">
        <v>521</v>
      </c>
      <c r="F336" s="244" t="s">
        <v>522</v>
      </c>
      <c r="G336" s="245" t="s">
        <v>210</v>
      </c>
      <c r="H336" s="246">
        <v>22.94</v>
      </c>
      <c r="I336" s="247"/>
      <c r="J336" s="248">
        <f>ROUND(I336*H336,2)</f>
        <v>0</v>
      </c>
      <c r="K336" s="244" t="s">
        <v>167</v>
      </c>
      <c r="L336" s="43"/>
      <c r="M336" s="249" t="s">
        <v>1</v>
      </c>
      <c r="N336" s="250" t="s">
        <v>41</v>
      </c>
      <c r="O336" s="90"/>
      <c r="P336" s="251">
        <f>O336*H336</f>
        <v>0</v>
      </c>
      <c r="Q336" s="251">
        <v>0</v>
      </c>
      <c r="R336" s="251">
        <f>Q336*H336</f>
        <v>0</v>
      </c>
      <c r="S336" s="251">
        <v>0</v>
      </c>
      <c r="T336" s="252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3" t="s">
        <v>273</v>
      </c>
      <c r="AT336" s="253" t="s">
        <v>163</v>
      </c>
      <c r="AU336" s="253" t="s">
        <v>86</v>
      </c>
      <c r="AY336" s="16" t="s">
        <v>161</v>
      </c>
      <c r="BE336" s="254">
        <f>IF(N336="základní",J336,0)</f>
        <v>0</v>
      </c>
      <c r="BF336" s="254">
        <f>IF(N336="snížená",J336,0)</f>
        <v>0</v>
      </c>
      <c r="BG336" s="254">
        <f>IF(N336="zákl. přenesená",J336,0)</f>
        <v>0</v>
      </c>
      <c r="BH336" s="254">
        <f>IF(N336="sníž. přenesená",J336,0)</f>
        <v>0</v>
      </c>
      <c r="BI336" s="254">
        <f>IF(N336="nulová",J336,0)</f>
        <v>0</v>
      </c>
      <c r="BJ336" s="16" t="s">
        <v>84</v>
      </c>
      <c r="BK336" s="254">
        <f>ROUND(I336*H336,2)</f>
        <v>0</v>
      </c>
      <c r="BL336" s="16" t="s">
        <v>273</v>
      </c>
      <c r="BM336" s="253" t="s">
        <v>523</v>
      </c>
    </row>
    <row r="337" spans="1:47" s="2" customFormat="1" ht="12">
      <c r="A337" s="37"/>
      <c r="B337" s="38"/>
      <c r="C337" s="39"/>
      <c r="D337" s="255" t="s">
        <v>170</v>
      </c>
      <c r="E337" s="39"/>
      <c r="F337" s="256" t="s">
        <v>524</v>
      </c>
      <c r="G337" s="39"/>
      <c r="H337" s="39"/>
      <c r="I337" s="153"/>
      <c r="J337" s="39"/>
      <c r="K337" s="39"/>
      <c r="L337" s="43"/>
      <c r="M337" s="257"/>
      <c r="N337" s="258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170</v>
      </c>
      <c r="AU337" s="16" t="s">
        <v>86</v>
      </c>
    </row>
    <row r="338" spans="1:51" s="13" customFormat="1" ht="12">
      <c r="A338" s="13"/>
      <c r="B338" s="259"/>
      <c r="C338" s="260"/>
      <c r="D338" s="255" t="s">
        <v>172</v>
      </c>
      <c r="E338" s="261" t="s">
        <v>1</v>
      </c>
      <c r="F338" s="262" t="s">
        <v>525</v>
      </c>
      <c r="G338" s="260"/>
      <c r="H338" s="263">
        <v>3.525</v>
      </c>
      <c r="I338" s="264"/>
      <c r="J338" s="260"/>
      <c r="K338" s="260"/>
      <c r="L338" s="265"/>
      <c r="M338" s="266"/>
      <c r="N338" s="267"/>
      <c r="O338" s="267"/>
      <c r="P338" s="267"/>
      <c r="Q338" s="267"/>
      <c r="R338" s="267"/>
      <c r="S338" s="267"/>
      <c r="T338" s="26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9" t="s">
        <v>172</v>
      </c>
      <c r="AU338" s="269" t="s">
        <v>86</v>
      </c>
      <c r="AV338" s="13" t="s">
        <v>86</v>
      </c>
      <c r="AW338" s="13" t="s">
        <v>32</v>
      </c>
      <c r="AX338" s="13" t="s">
        <v>76</v>
      </c>
      <c r="AY338" s="269" t="s">
        <v>161</v>
      </c>
    </row>
    <row r="339" spans="1:51" s="13" customFormat="1" ht="12">
      <c r="A339" s="13"/>
      <c r="B339" s="259"/>
      <c r="C339" s="260"/>
      <c r="D339" s="255" t="s">
        <v>172</v>
      </c>
      <c r="E339" s="261" t="s">
        <v>1</v>
      </c>
      <c r="F339" s="262" t="s">
        <v>526</v>
      </c>
      <c r="G339" s="260"/>
      <c r="H339" s="263">
        <v>14.25</v>
      </c>
      <c r="I339" s="264"/>
      <c r="J339" s="260"/>
      <c r="K339" s="260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172</v>
      </c>
      <c r="AU339" s="269" t="s">
        <v>86</v>
      </c>
      <c r="AV339" s="13" t="s">
        <v>86</v>
      </c>
      <c r="AW339" s="13" t="s">
        <v>32</v>
      </c>
      <c r="AX339" s="13" t="s">
        <v>76</v>
      </c>
      <c r="AY339" s="269" t="s">
        <v>161</v>
      </c>
    </row>
    <row r="340" spans="1:51" s="13" customFormat="1" ht="12">
      <c r="A340" s="13"/>
      <c r="B340" s="259"/>
      <c r="C340" s="260"/>
      <c r="D340" s="255" t="s">
        <v>172</v>
      </c>
      <c r="E340" s="261" t="s">
        <v>1</v>
      </c>
      <c r="F340" s="262" t="s">
        <v>527</v>
      </c>
      <c r="G340" s="260"/>
      <c r="H340" s="263">
        <v>5.165</v>
      </c>
      <c r="I340" s="264"/>
      <c r="J340" s="260"/>
      <c r="K340" s="260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172</v>
      </c>
      <c r="AU340" s="269" t="s">
        <v>86</v>
      </c>
      <c r="AV340" s="13" t="s">
        <v>86</v>
      </c>
      <c r="AW340" s="13" t="s">
        <v>32</v>
      </c>
      <c r="AX340" s="13" t="s">
        <v>76</v>
      </c>
      <c r="AY340" s="269" t="s">
        <v>161</v>
      </c>
    </row>
    <row r="341" spans="1:51" s="14" customFormat="1" ht="12">
      <c r="A341" s="14"/>
      <c r="B341" s="270"/>
      <c r="C341" s="271"/>
      <c r="D341" s="255" t="s">
        <v>172</v>
      </c>
      <c r="E341" s="272" t="s">
        <v>1</v>
      </c>
      <c r="F341" s="273" t="s">
        <v>183</v>
      </c>
      <c r="G341" s="271"/>
      <c r="H341" s="274">
        <v>22.939999999999998</v>
      </c>
      <c r="I341" s="275"/>
      <c r="J341" s="271"/>
      <c r="K341" s="271"/>
      <c r="L341" s="276"/>
      <c r="M341" s="277"/>
      <c r="N341" s="278"/>
      <c r="O341" s="278"/>
      <c r="P341" s="278"/>
      <c r="Q341" s="278"/>
      <c r="R341" s="278"/>
      <c r="S341" s="278"/>
      <c r="T341" s="27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80" t="s">
        <v>172</v>
      </c>
      <c r="AU341" s="280" t="s">
        <v>86</v>
      </c>
      <c r="AV341" s="14" t="s">
        <v>168</v>
      </c>
      <c r="AW341" s="14" t="s">
        <v>32</v>
      </c>
      <c r="AX341" s="14" t="s">
        <v>84</v>
      </c>
      <c r="AY341" s="280" t="s">
        <v>161</v>
      </c>
    </row>
    <row r="342" spans="1:65" s="2" customFormat="1" ht="21.75" customHeight="1">
      <c r="A342" s="37"/>
      <c r="B342" s="38"/>
      <c r="C342" s="281" t="s">
        <v>528</v>
      </c>
      <c r="D342" s="281" t="s">
        <v>214</v>
      </c>
      <c r="E342" s="282" t="s">
        <v>516</v>
      </c>
      <c r="F342" s="283" t="s">
        <v>517</v>
      </c>
      <c r="G342" s="284" t="s">
        <v>217</v>
      </c>
      <c r="H342" s="285">
        <v>37.851</v>
      </c>
      <c r="I342" s="286"/>
      <c r="J342" s="287">
        <f>ROUND(I342*H342,2)</f>
        <v>0</v>
      </c>
      <c r="K342" s="283" t="s">
        <v>167</v>
      </c>
      <c r="L342" s="288"/>
      <c r="M342" s="289" t="s">
        <v>1</v>
      </c>
      <c r="N342" s="290" t="s">
        <v>41</v>
      </c>
      <c r="O342" s="90"/>
      <c r="P342" s="251">
        <f>O342*H342</f>
        <v>0</v>
      </c>
      <c r="Q342" s="251">
        <v>0.001</v>
      </c>
      <c r="R342" s="251">
        <f>Q342*H342</f>
        <v>0.037851</v>
      </c>
      <c r="S342" s="251">
        <v>0</v>
      </c>
      <c r="T342" s="252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3" t="s">
        <v>368</v>
      </c>
      <c r="AT342" s="253" t="s">
        <v>214</v>
      </c>
      <c r="AU342" s="253" t="s">
        <v>86</v>
      </c>
      <c r="AY342" s="16" t="s">
        <v>161</v>
      </c>
      <c r="BE342" s="254">
        <f>IF(N342="základní",J342,0)</f>
        <v>0</v>
      </c>
      <c r="BF342" s="254">
        <f>IF(N342="snížená",J342,0)</f>
        <v>0</v>
      </c>
      <c r="BG342" s="254">
        <f>IF(N342="zákl. přenesená",J342,0)</f>
        <v>0</v>
      </c>
      <c r="BH342" s="254">
        <f>IF(N342="sníž. přenesená",J342,0)</f>
        <v>0</v>
      </c>
      <c r="BI342" s="254">
        <f>IF(N342="nulová",J342,0)</f>
        <v>0</v>
      </c>
      <c r="BJ342" s="16" t="s">
        <v>84</v>
      </c>
      <c r="BK342" s="254">
        <f>ROUND(I342*H342,2)</f>
        <v>0</v>
      </c>
      <c r="BL342" s="16" t="s">
        <v>273</v>
      </c>
      <c r="BM342" s="253" t="s">
        <v>529</v>
      </c>
    </row>
    <row r="343" spans="1:47" s="2" customFormat="1" ht="12">
      <c r="A343" s="37"/>
      <c r="B343" s="38"/>
      <c r="C343" s="39"/>
      <c r="D343" s="255" t="s">
        <v>170</v>
      </c>
      <c r="E343" s="39"/>
      <c r="F343" s="256" t="s">
        <v>517</v>
      </c>
      <c r="G343" s="39"/>
      <c r="H343" s="39"/>
      <c r="I343" s="153"/>
      <c r="J343" s="39"/>
      <c r="K343" s="39"/>
      <c r="L343" s="43"/>
      <c r="M343" s="257"/>
      <c r="N343" s="258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170</v>
      </c>
      <c r="AU343" s="16" t="s">
        <v>86</v>
      </c>
    </row>
    <row r="344" spans="1:51" s="13" customFormat="1" ht="12">
      <c r="A344" s="13"/>
      <c r="B344" s="259"/>
      <c r="C344" s="260"/>
      <c r="D344" s="255" t="s">
        <v>172</v>
      </c>
      <c r="E344" s="260"/>
      <c r="F344" s="262" t="s">
        <v>530</v>
      </c>
      <c r="G344" s="260"/>
      <c r="H344" s="263">
        <v>37.851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9" t="s">
        <v>172</v>
      </c>
      <c r="AU344" s="269" t="s">
        <v>86</v>
      </c>
      <c r="AV344" s="13" t="s">
        <v>86</v>
      </c>
      <c r="AW344" s="13" t="s">
        <v>4</v>
      </c>
      <c r="AX344" s="13" t="s">
        <v>84</v>
      </c>
      <c r="AY344" s="269" t="s">
        <v>161</v>
      </c>
    </row>
    <row r="345" spans="1:65" s="2" customFormat="1" ht="21.75" customHeight="1">
      <c r="A345" s="37"/>
      <c r="B345" s="38"/>
      <c r="C345" s="242" t="s">
        <v>531</v>
      </c>
      <c r="D345" s="242" t="s">
        <v>163</v>
      </c>
      <c r="E345" s="243" t="s">
        <v>532</v>
      </c>
      <c r="F345" s="244" t="s">
        <v>533</v>
      </c>
      <c r="G345" s="245" t="s">
        <v>210</v>
      </c>
      <c r="H345" s="246">
        <v>22.94</v>
      </c>
      <c r="I345" s="247"/>
      <c r="J345" s="248">
        <f>ROUND(I345*H345,2)</f>
        <v>0</v>
      </c>
      <c r="K345" s="244" t="s">
        <v>167</v>
      </c>
      <c r="L345" s="43"/>
      <c r="M345" s="249" t="s">
        <v>1</v>
      </c>
      <c r="N345" s="250" t="s">
        <v>41</v>
      </c>
      <c r="O345" s="90"/>
      <c r="P345" s="251">
        <f>O345*H345</f>
        <v>0</v>
      </c>
      <c r="Q345" s="251">
        <v>0.0008</v>
      </c>
      <c r="R345" s="251">
        <f>Q345*H345</f>
        <v>0.018352</v>
      </c>
      <c r="S345" s="251">
        <v>0</v>
      </c>
      <c r="T345" s="252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53" t="s">
        <v>273</v>
      </c>
      <c r="AT345" s="253" t="s">
        <v>163</v>
      </c>
      <c r="AU345" s="253" t="s">
        <v>86</v>
      </c>
      <c r="AY345" s="16" t="s">
        <v>161</v>
      </c>
      <c r="BE345" s="254">
        <f>IF(N345="základní",J345,0)</f>
        <v>0</v>
      </c>
      <c r="BF345" s="254">
        <f>IF(N345="snížená",J345,0)</f>
        <v>0</v>
      </c>
      <c r="BG345" s="254">
        <f>IF(N345="zákl. přenesená",J345,0)</f>
        <v>0</v>
      </c>
      <c r="BH345" s="254">
        <f>IF(N345="sníž. přenesená",J345,0)</f>
        <v>0</v>
      </c>
      <c r="BI345" s="254">
        <f>IF(N345="nulová",J345,0)</f>
        <v>0</v>
      </c>
      <c r="BJ345" s="16" t="s">
        <v>84</v>
      </c>
      <c r="BK345" s="254">
        <f>ROUND(I345*H345,2)</f>
        <v>0</v>
      </c>
      <c r="BL345" s="16" t="s">
        <v>273</v>
      </c>
      <c r="BM345" s="253" t="s">
        <v>534</v>
      </c>
    </row>
    <row r="346" spans="1:47" s="2" customFormat="1" ht="12">
      <c r="A346" s="37"/>
      <c r="B346" s="38"/>
      <c r="C346" s="39"/>
      <c r="D346" s="255" t="s">
        <v>170</v>
      </c>
      <c r="E346" s="39"/>
      <c r="F346" s="256" t="s">
        <v>535</v>
      </c>
      <c r="G346" s="39"/>
      <c r="H346" s="39"/>
      <c r="I346" s="153"/>
      <c r="J346" s="39"/>
      <c r="K346" s="39"/>
      <c r="L346" s="43"/>
      <c r="M346" s="257"/>
      <c r="N346" s="258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170</v>
      </c>
      <c r="AU346" s="16" t="s">
        <v>86</v>
      </c>
    </row>
    <row r="347" spans="1:65" s="2" customFormat="1" ht="21.75" customHeight="1">
      <c r="A347" s="37"/>
      <c r="B347" s="38"/>
      <c r="C347" s="242" t="s">
        <v>536</v>
      </c>
      <c r="D347" s="242" t="s">
        <v>163</v>
      </c>
      <c r="E347" s="243" t="s">
        <v>537</v>
      </c>
      <c r="F347" s="244" t="s">
        <v>538</v>
      </c>
      <c r="G347" s="245" t="s">
        <v>234</v>
      </c>
      <c r="H347" s="246">
        <v>29.246</v>
      </c>
      <c r="I347" s="247"/>
      <c r="J347" s="248">
        <f>ROUND(I347*H347,2)</f>
        <v>0</v>
      </c>
      <c r="K347" s="244" t="s">
        <v>167</v>
      </c>
      <c r="L347" s="43"/>
      <c r="M347" s="249" t="s">
        <v>1</v>
      </c>
      <c r="N347" s="250" t="s">
        <v>41</v>
      </c>
      <c r="O347" s="90"/>
      <c r="P347" s="251">
        <f>O347*H347</f>
        <v>0</v>
      </c>
      <c r="Q347" s="251">
        <v>0.00016</v>
      </c>
      <c r="R347" s="251">
        <f>Q347*H347</f>
        <v>0.0046793600000000005</v>
      </c>
      <c r="S347" s="251">
        <v>0</v>
      </c>
      <c r="T347" s="252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53" t="s">
        <v>273</v>
      </c>
      <c r="AT347" s="253" t="s">
        <v>163</v>
      </c>
      <c r="AU347" s="253" t="s">
        <v>86</v>
      </c>
      <c r="AY347" s="16" t="s">
        <v>161</v>
      </c>
      <c r="BE347" s="254">
        <f>IF(N347="základní",J347,0)</f>
        <v>0</v>
      </c>
      <c r="BF347" s="254">
        <f>IF(N347="snížená",J347,0)</f>
        <v>0</v>
      </c>
      <c r="BG347" s="254">
        <f>IF(N347="zákl. přenesená",J347,0)</f>
        <v>0</v>
      </c>
      <c r="BH347" s="254">
        <f>IF(N347="sníž. přenesená",J347,0)</f>
        <v>0</v>
      </c>
      <c r="BI347" s="254">
        <f>IF(N347="nulová",J347,0)</f>
        <v>0</v>
      </c>
      <c r="BJ347" s="16" t="s">
        <v>84</v>
      </c>
      <c r="BK347" s="254">
        <f>ROUND(I347*H347,2)</f>
        <v>0</v>
      </c>
      <c r="BL347" s="16" t="s">
        <v>273</v>
      </c>
      <c r="BM347" s="253" t="s">
        <v>539</v>
      </c>
    </row>
    <row r="348" spans="1:47" s="2" customFormat="1" ht="12">
      <c r="A348" s="37"/>
      <c r="B348" s="38"/>
      <c r="C348" s="39"/>
      <c r="D348" s="255" t="s">
        <v>170</v>
      </c>
      <c r="E348" s="39"/>
      <c r="F348" s="256" t="s">
        <v>540</v>
      </c>
      <c r="G348" s="39"/>
      <c r="H348" s="39"/>
      <c r="I348" s="153"/>
      <c r="J348" s="39"/>
      <c r="K348" s="39"/>
      <c r="L348" s="43"/>
      <c r="M348" s="257"/>
      <c r="N348" s="258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170</v>
      </c>
      <c r="AU348" s="16" t="s">
        <v>86</v>
      </c>
    </row>
    <row r="349" spans="1:51" s="13" customFormat="1" ht="12">
      <c r="A349" s="13"/>
      <c r="B349" s="259"/>
      <c r="C349" s="260"/>
      <c r="D349" s="255" t="s">
        <v>172</v>
      </c>
      <c r="E349" s="261" t="s">
        <v>1</v>
      </c>
      <c r="F349" s="262" t="s">
        <v>541</v>
      </c>
      <c r="G349" s="260"/>
      <c r="H349" s="263">
        <v>29.246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172</v>
      </c>
      <c r="AU349" s="269" t="s">
        <v>86</v>
      </c>
      <c r="AV349" s="13" t="s">
        <v>86</v>
      </c>
      <c r="AW349" s="13" t="s">
        <v>32</v>
      </c>
      <c r="AX349" s="13" t="s">
        <v>84</v>
      </c>
      <c r="AY349" s="269" t="s">
        <v>161</v>
      </c>
    </row>
    <row r="350" spans="1:63" s="12" customFormat="1" ht="22.8" customHeight="1">
      <c r="A350" s="12"/>
      <c r="B350" s="226"/>
      <c r="C350" s="227"/>
      <c r="D350" s="228" t="s">
        <v>75</v>
      </c>
      <c r="E350" s="240" t="s">
        <v>542</v>
      </c>
      <c r="F350" s="240" t="s">
        <v>543</v>
      </c>
      <c r="G350" s="227"/>
      <c r="H350" s="227"/>
      <c r="I350" s="230"/>
      <c r="J350" s="241">
        <f>BK350</f>
        <v>0</v>
      </c>
      <c r="K350" s="227"/>
      <c r="L350" s="232"/>
      <c r="M350" s="233"/>
      <c r="N350" s="234"/>
      <c r="O350" s="234"/>
      <c r="P350" s="235">
        <f>SUM(P351:P399)</f>
        <v>0</v>
      </c>
      <c r="Q350" s="234"/>
      <c r="R350" s="235">
        <f>SUM(R351:R399)</f>
        <v>1.33029531</v>
      </c>
      <c r="S350" s="234"/>
      <c r="T350" s="236">
        <f>SUM(T351:T399)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7" t="s">
        <v>86</v>
      </c>
      <c r="AT350" s="238" t="s">
        <v>75</v>
      </c>
      <c r="AU350" s="238" t="s">
        <v>84</v>
      </c>
      <c r="AY350" s="237" t="s">
        <v>161</v>
      </c>
      <c r="BK350" s="239">
        <f>SUM(BK351:BK399)</f>
        <v>0</v>
      </c>
    </row>
    <row r="351" spans="1:65" s="2" customFormat="1" ht="21.75" customHeight="1">
      <c r="A351" s="37"/>
      <c r="B351" s="38"/>
      <c r="C351" s="242" t="s">
        <v>544</v>
      </c>
      <c r="D351" s="242" t="s">
        <v>163</v>
      </c>
      <c r="E351" s="243" t="s">
        <v>545</v>
      </c>
      <c r="F351" s="244" t="s">
        <v>546</v>
      </c>
      <c r="G351" s="245" t="s">
        <v>210</v>
      </c>
      <c r="H351" s="246">
        <v>38</v>
      </c>
      <c r="I351" s="247"/>
      <c r="J351" s="248">
        <f>ROUND(I351*H351,2)</f>
        <v>0</v>
      </c>
      <c r="K351" s="244" t="s">
        <v>167</v>
      </c>
      <c r="L351" s="43"/>
      <c r="M351" s="249" t="s">
        <v>1</v>
      </c>
      <c r="N351" s="250" t="s">
        <v>41</v>
      </c>
      <c r="O351" s="90"/>
      <c r="P351" s="251">
        <f>O351*H351</f>
        <v>0</v>
      </c>
      <c r="Q351" s="251">
        <v>0</v>
      </c>
      <c r="R351" s="251">
        <f>Q351*H351</f>
        <v>0</v>
      </c>
      <c r="S351" s="251">
        <v>0</v>
      </c>
      <c r="T351" s="252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3" t="s">
        <v>273</v>
      </c>
      <c r="AT351" s="253" t="s">
        <v>163</v>
      </c>
      <c r="AU351" s="253" t="s">
        <v>86</v>
      </c>
      <c r="AY351" s="16" t="s">
        <v>161</v>
      </c>
      <c r="BE351" s="254">
        <f>IF(N351="základní",J351,0)</f>
        <v>0</v>
      </c>
      <c r="BF351" s="254">
        <f>IF(N351="snížená",J351,0)</f>
        <v>0</v>
      </c>
      <c r="BG351" s="254">
        <f>IF(N351="zákl. přenesená",J351,0)</f>
        <v>0</v>
      </c>
      <c r="BH351" s="254">
        <f>IF(N351="sníž. přenesená",J351,0)</f>
        <v>0</v>
      </c>
      <c r="BI351" s="254">
        <f>IF(N351="nulová",J351,0)</f>
        <v>0</v>
      </c>
      <c r="BJ351" s="16" t="s">
        <v>84</v>
      </c>
      <c r="BK351" s="254">
        <f>ROUND(I351*H351,2)</f>
        <v>0</v>
      </c>
      <c r="BL351" s="16" t="s">
        <v>273</v>
      </c>
      <c r="BM351" s="253" t="s">
        <v>547</v>
      </c>
    </row>
    <row r="352" spans="1:47" s="2" customFormat="1" ht="12">
      <c r="A352" s="37"/>
      <c r="B352" s="38"/>
      <c r="C352" s="39"/>
      <c r="D352" s="255" t="s">
        <v>170</v>
      </c>
      <c r="E352" s="39"/>
      <c r="F352" s="256" t="s">
        <v>548</v>
      </c>
      <c r="G352" s="39"/>
      <c r="H352" s="39"/>
      <c r="I352" s="153"/>
      <c r="J352" s="39"/>
      <c r="K352" s="39"/>
      <c r="L352" s="43"/>
      <c r="M352" s="257"/>
      <c r="N352" s="258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170</v>
      </c>
      <c r="AU352" s="16" t="s">
        <v>86</v>
      </c>
    </row>
    <row r="353" spans="1:65" s="2" customFormat="1" ht="16.5" customHeight="1">
      <c r="A353" s="37"/>
      <c r="B353" s="38"/>
      <c r="C353" s="281" t="s">
        <v>549</v>
      </c>
      <c r="D353" s="281" t="s">
        <v>214</v>
      </c>
      <c r="E353" s="282" t="s">
        <v>550</v>
      </c>
      <c r="F353" s="283" t="s">
        <v>551</v>
      </c>
      <c r="G353" s="284" t="s">
        <v>197</v>
      </c>
      <c r="H353" s="285">
        <v>0.011</v>
      </c>
      <c r="I353" s="286"/>
      <c r="J353" s="287">
        <f>ROUND(I353*H353,2)</f>
        <v>0</v>
      </c>
      <c r="K353" s="283" t="s">
        <v>167</v>
      </c>
      <c r="L353" s="288"/>
      <c r="M353" s="289" t="s">
        <v>1</v>
      </c>
      <c r="N353" s="290" t="s">
        <v>41</v>
      </c>
      <c r="O353" s="90"/>
      <c r="P353" s="251">
        <f>O353*H353</f>
        <v>0</v>
      </c>
      <c r="Q353" s="251">
        <v>1</v>
      </c>
      <c r="R353" s="251">
        <f>Q353*H353</f>
        <v>0.011</v>
      </c>
      <c r="S353" s="251">
        <v>0</v>
      </c>
      <c r="T353" s="25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3" t="s">
        <v>368</v>
      </c>
      <c r="AT353" s="253" t="s">
        <v>214</v>
      </c>
      <c r="AU353" s="253" t="s">
        <v>86</v>
      </c>
      <c r="AY353" s="16" t="s">
        <v>161</v>
      </c>
      <c r="BE353" s="254">
        <f>IF(N353="základní",J353,0)</f>
        <v>0</v>
      </c>
      <c r="BF353" s="254">
        <f>IF(N353="snížená",J353,0)</f>
        <v>0</v>
      </c>
      <c r="BG353" s="254">
        <f>IF(N353="zákl. přenesená",J353,0)</f>
        <v>0</v>
      </c>
      <c r="BH353" s="254">
        <f>IF(N353="sníž. přenesená",J353,0)</f>
        <v>0</v>
      </c>
      <c r="BI353" s="254">
        <f>IF(N353="nulová",J353,0)</f>
        <v>0</v>
      </c>
      <c r="BJ353" s="16" t="s">
        <v>84</v>
      </c>
      <c r="BK353" s="254">
        <f>ROUND(I353*H353,2)</f>
        <v>0</v>
      </c>
      <c r="BL353" s="16" t="s">
        <v>273</v>
      </c>
      <c r="BM353" s="253" t="s">
        <v>552</v>
      </c>
    </row>
    <row r="354" spans="1:47" s="2" customFormat="1" ht="12">
      <c r="A354" s="37"/>
      <c r="B354" s="38"/>
      <c r="C354" s="39"/>
      <c r="D354" s="255" t="s">
        <v>170</v>
      </c>
      <c r="E354" s="39"/>
      <c r="F354" s="256" t="s">
        <v>551</v>
      </c>
      <c r="G354" s="39"/>
      <c r="H354" s="39"/>
      <c r="I354" s="153"/>
      <c r="J354" s="39"/>
      <c r="K354" s="39"/>
      <c r="L354" s="43"/>
      <c r="M354" s="257"/>
      <c r="N354" s="258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170</v>
      </c>
      <c r="AU354" s="16" t="s">
        <v>86</v>
      </c>
    </row>
    <row r="355" spans="1:51" s="13" customFormat="1" ht="12">
      <c r="A355" s="13"/>
      <c r="B355" s="259"/>
      <c r="C355" s="260"/>
      <c r="D355" s="255" t="s">
        <v>172</v>
      </c>
      <c r="E355" s="260"/>
      <c r="F355" s="262" t="s">
        <v>553</v>
      </c>
      <c r="G355" s="260"/>
      <c r="H355" s="263">
        <v>0.011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172</v>
      </c>
      <c r="AU355" s="269" t="s">
        <v>86</v>
      </c>
      <c r="AV355" s="13" t="s">
        <v>86</v>
      </c>
      <c r="AW355" s="13" t="s">
        <v>4</v>
      </c>
      <c r="AX355" s="13" t="s">
        <v>84</v>
      </c>
      <c r="AY355" s="269" t="s">
        <v>161</v>
      </c>
    </row>
    <row r="356" spans="1:65" s="2" customFormat="1" ht="21.75" customHeight="1">
      <c r="A356" s="37"/>
      <c r="B356" s="38"/>
      <c r="C356" s="242" t="s">
        <v>554</v>
      </c>
      <c r="D356" s="242" t="s">
        <v>163</v>
      </c>
      <c r="E356" s="243" t="s">
        <v>555</v>
      </c>
      <c r="F356" s="244" t="s">
        <v>556</v>
      </c>
      <c r="G356" s="245" t="s">
        <v>210</v>
      </c>
      <c r="H356" s="246">
        <v>38</v>
      </c>
      <c r="I356" s="247"/>
      <c r="J356" s="248">
        <f>ROUND(I356*H356,2)</f>
        <v>0</v>
      </c>
      <c r="K356" s="244" t="s">
        <v>167</v>
      </c>
      <c r="L356" s="43"/>
      <c r="M356" s="249" t="s">
        <v>1</v>
      </c>
      <c r="N356" s="250" t="s">
        <v>41</v>
      </c>
      <c r="O356" s="90"/>
      <c r="P356" s="251">
        <f>O356*H356</f>
        <v>0</v>
      </c>
      <c r="Q356" s="251">
        <v>0.00088</v>
      </c>
      <c r="R356" s="251">
        <f>Q356*H356</f>
        <v>0.033440000000000004</v>
      </c>
      <c r="S356" s="251">
        <v>0</v>
      </c>
      <c r="T356" s="252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3" t="s">
        <v>273</v>
      </c>
      <c r="AT356" s="253" t="s">
        <v>163</v>
      </c>
      <c r="AU356" s="253" t="s">
        <v>86</v>
      </c>
      <c r="AY356" s="16" t="s">
        <v>161</v>
      </c>
      <c r="BE356" s="254">
        <f>IF(N356="základní",J356,0)</f>
        <v>0</v>
      </c>
      <c r="BF356" s="254">
        <f>IF(N356="snížená",J356,0)</f>
        <v>0</v>
      </c>
      <c r="BG356" s="254">
        <f>IF(N356="zákl. přenesená",J356,0)</f>
        <v>0</v>
      </c>
      <c r="BH356" s="254">
        <f>IF(N356="sníž. přenesená",J356,0)</f>
        <v>0</v>
      </c>
      <c r="BI356" s="254">
        <f>IF(N356="nulová",J356,0)</f>
        <v>0</v>
      </c>
      <c r="BJ356" s="16" t="s">
        <v>84</v>
      </c>
      <c r="BK356" s="254">
        <f>ROUND(I356*H356,2)</f>
        <v>0</v>
      </c>
      <c r="BL356" s="16" t="s">
        <v>273</v>
      </c>
      <c r="BM356" s="253" t="s">
        <v>557</v>
      </c>
    </row>
    <row r="357" spans="1:47" s="2" customFormat="1" ht="12">
      <c r="A357" s="37"/>
      <c r="B357" s="38"/>
      <c r="C357" s="39"/>
      <c r="D357" s="255" t="s">
        <v>170</v>
      </c>
      <c r="E357" s="39"/>
      <c r="F357" s="256" t="s">
        <v>558</v>
      </c>
      <c r="G357" s="39"/>
      <c r="H357" s="39"/>
      <c r="I357" s="153"/>
      <c r="J357" s="39"/>
      <c r="K357" s="39"/>
      <c r="L357" s="43"/>
      <c r="M357" s="257"/>
      <c r="N357" s="258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170</v>
      </c>
      <c r="AU357" s="16" t="s">
        <v>86</v>
      </c>
    </row>
    <row r="358" spans="1:65" s="2" customFormat="1" ht="33" customHeight="1">
      <c r="A358" s="37"/>
      <c r="B358" s="38"/>
      <c r="C358" s="281" t="s">
        <v>559</v>
      </c>
      <c r="D358" s="281" t="s">
        <v>214</v>
      </c>
      <c r="E358" s="282" t="s">
        <v>560</v>
      </c>
      <c r="F358" s="283" t="s">
        <v>561</v>
      </c>
      <c r="G358" s="284" t="s">
        <v>210</v>
      </c>
      <c r="H358" s="285">
        <v>43.7</v>
      </c>
      <c r="I358" s="286"/>
      <c r="J358" s="287">
        <f>ROUND(I358*H358,2)</f>
        <v>0</v>
      </c>
      <c r="K358" s="283" t="s">
        <v>167</v>
      </c>
      <c r="L358" s="288"/>
      <c r="M358" s="289" t="s">
        <v>1</v>
      </c>
      <c r="N358" s="290" t="s">
        <v>41</v>
      </c>
      <c r="O358" s="90"/>
      <c r="P358" s="251">
        <f>O358*H358</f>
        <v>0</v>
      </c>
      <c r="Q358" s="251">
        <v>0.0044</v>
      </c>
      <c r="R358" s="251">
        <f>Q358*H358</f>
        <v>0.19228000000000003</v>
      </c>
      <c r="S358" s="251">
        <v>0</v>
      </c>
      <c r="T358" s="252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53" t="s">
        <v>368</v>
      </c>
      <c r="AT358" s="253" t="s">
        <v>214</v>
      </c>
      <c r="AU358" s="253" t="s">
        <v>86</v>
      </c>
      <c r="AY358" s="16" t="s">
        <v>161</v>
      </c>
      <c r="BE358" s="254">
        <f>IF(N358="základní",J358,0)</f>
        <v>0</v>
      </c>
      <c r="BF358" s="254">
        <f>IF(N358="snížená",J358,0)</f>
        <v>0</v>
      </c>
      <c r="BG358" s="254">
        <f>IF(N358="zákl. přenesená",J358,0)</f>
        <v>0</v>
      </c>
      <c r="BH358" s="254">
        <f>IF(N358="sníž. přenesená",J358,0)</f>
        <v>0</v>
      </c>
      <c r="BI358" s="254">
        <f>IF(N358="nulová",J358,0)</f>
        <v>0</v>
      </c>
      <c r="BJ358" s="16" t="s">
        <v>84</v>
      </c>
      <c r="BK358" s="254">
        <f>ROUND(I358*H358,2)</f>
        <v>0</v>
      </c>
      <c r="BL358" s="16" t="s">
        <v>273</v>
      </c>
      <c r="BM358" s="253" t="s">
        <v>562</v>
      </c>
    </row>
    <row r="359" spans="1:47" s="2" customFormat="1" ht="12">
      <c r="A359" s="37"/>
      <c r="B359" s="38"/>
      <c r="C359" s="39"/>
      <c r="D359" s="255" t="s">
        <v>170</v>
      </c>
      <c r="E359" s="39"/>
      <c r="F359" s="256" t="s">
        <v>561</v>
      </c>
      <c r="G359" s="39"/>
      <c r="H359" s="39"/>
      <c r="I359" s="153"/>
      <c r="J359" s="39"/>
      <c r="K359" s="39"/>
      <c r="L359" s="43"/>
      <c r="M359" s="257"/>
      <c r="N359" s="258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170</v>
      </c>
      <c r="AU359" s="16" t="s">
        <v>86</v>
      </c>
    </row>
    <row r="360" spans="1:51" s="13" customFormat="1" ht="12">
      <c r="A360" s="13"/>
      <c r="B360" s="259"/>
      <c r="C360" s="260"/>
      <c r="D360" s="255" t="s">
        <v>172</v>
      </c>
      <c r="E360" s="260"/>
      <c r="F360" s="262" t="s">
        <v>563</v>
      </c>
      <c r="G360" s="260"/>
      <c r="H360" s="263">
        <v>43.7</v>
      </c>
      <c r="I360" s="264"/>
      <c r="J360" s="260"/>
      <c r="K360" s="260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172</v>
      </c>
      <c r="AU360" s="269" t="s">
        <v>86</v>
      </c>
      <c r="AV360" s="13" t="s">
        <v>86</v>
      </c>
      <c r="AW360" s="13" t="s">
        <v>4</v>
      </c>
      <c r="AX360" s="13" t="s">
        <v>84</v>
      </c>
      <c r="AY360" s="269" t="s">
        <v>161</v>
      </c>
    </row>
    <row r="361" spans="1:65" s="2" customFormat="1" ht="33" customHeight="1">
      <c r="A361" s="37"/>
      <c r="B361" s="38"/>
      <c r="C361" s="242" t="s">
        <v>564</v>
      </c>
      <c r="D361" s="242" t="s">
        <v>163</v>
      </c>
      <c r="E361" s="243" t="s">
        <v>565</v>
      </c>
      <c r="F361" s="244" t="s">
        <v>566</v>
      </c>
      <c r="G361" s="245" t="s">
        <v>210</v>
      </c>
      <c r="H361" s="246">
        <v>38</v>
      </c>
      <c r="I361" s="247"/>
      <c r="J361" s="248">
        <f>ROUND(I361*H361,2)</f>
        <v>0</v>
      </c>
      <c r="K361" s="244" t="s">
        <v>167</v>
      </c>
      <c r="L361" s="43"/>
      <c r="M361" s="249" t="s">
        <v>1</v>
      </c>
      <c r="N361" s="250" t="s">
        <v>41</v>
      </c>
      <c r="O361" s="90"/>
      <c r="P361" s="251">
        <f>O361*H361</f>
        <v>0</v>
      </c>
      <c r="Q361" s="251">
        <v>0</v>
      </c>
      <c r="R361" s="251">
        <f>Q361*H361</f>
        <v>0</v>
      </c>
      <c r="S361" s="251">
        <v>0</v>
      </c>
      <c r="T361" s="252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53" t="s">
        <v>273</v>
      </c>
      <c r="AT361" s="253" t="s">
        <v>163</v>
      </c>
      <c r="AU361" s="253" t="s">
        <v>86</v>
      </c>
      <c r="AY361" s="16" t="s">
        <v>161</v>
      </c>
      <c r="BE361" s="254">
        <f>IF(N361="základní",J361,0)</f>
        <v>0</v>
      </c>
      <c r="BF361" s="254">
        <f>IF(N361="snížená",J361,0)</f>
        <v>0</v>
      </c>
      <c r="BG361" s="254">
        <f>IF(N361="zákl. přenesená",J361,0)</f>
        <v>0</v>
      </c>
      <c r="BH361" s="254">
        <f>IF(N361="sníž. přenesená",J361,0)</f>
        <v>0</v>
      </c>
      <c r="BI361" s="254">
        <f>IF(N361="nulová",J361,0)</f>
        <v>0</v>
      </c>
      <c r="BJ361" s="16" t="s">
        <v>84</v>
      </c>
      <c r="BK361" s="254">
        <f>ROUND(I361*H361,2)</f>
        <v>0</v>
      </c>
      <c r="BL361" s="16" t="s">
        <v>273</v>
      </c>
      <c r="BM361" s="253" t="s">
        <v>567</v>
      </c>
    </row>
    <row r="362" spans="1:47" s="2" customFormat="1" ht="12">
      <c r="A362" s="37"/>
      <c r="B362" s="38"/>
      <c r="C362" s="39"/>
      <c r="D362" s="255" t="s">
        <v>170</v>
      </c>
      <c r="E362" s="39"/>
      <c r="F362" s="256" t="s">
        <v>568</v>
      </c>
      <c r="G362" s="39"/>
      <c r="H362" s="39"/>
      <c r="I362" s="153"/>
      <c r="J362" s="39"/>
      <c r="K362" s="39"/>
      <c r="L362" s="43"/>
      <c r="M362" s="257"/>
      <c r="N362" s="258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170</v>
      </c>
      <c r="AU362" s="16" t="s">
        <v>86</v>
      </c>
    </row>
    <row r="363" spans="1:65" s="2" customFormat="1" ht="21.75" customHeight="1">
      <c r="A363" s="37"/>
      <c r="B363" s="38"/>
      <c r="C363" s="281" t="s">
        <v>569</v>
      </c>
      <c r="D363" s="281" t="s">
        <v>214</v>
      </c>
      <c r="E363" s="282" t="s">
        <v>570</v>
      </c>
      <c r="F363" s="283" t="s">
        <v>571</v>
      </c>
      <c r="G363" s="284" t="s">
        <v>210</v>
      </c>
      <c r="H363" s="285">
        <v>69.127</v>
      </c>
      <c r="I363" s="286"/>
      <c r="J363" s="287">
        <f>ROUND(I363*H363,2)</f>
        <v>0</v>
      </c>
      <c r="K363" s="283" t="s">
        <v>167</v>
      </c>
      <c r="L363" s="288"/>
      <c r="M363" s="289" t="s">
        <v>1</v>
      </c>
      <c r="N363" s="290" t="s">
        <v>41</v>
      </c>
      <c r="O363" s="90"/>
      <c r="P363" s="251">
        <f>O363*H363</f>
        <v>0</v>
      </c>
      <c r="Q363" s="251">
        <v>0.00223</v>
      </c>
      <c r="R363" s="251">
        <f>Q363*H363</f>
        <v>0.15415321</v>
      </c>
      <c r="S363" s="251">
        <v>0</v>
      </c>
      <c r="T363" s="252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53" t="s">
        <v>368</v>
      </c>
      <c r="AT363" s="253" t="s">
        <v>214</v>
      </c>
      <c r="AU363" s="253" t="s">
        <v>86</v>
      </c>
      <c r="AY363" s="16" t="s">
        <v>161</v>
      </c>
      <c r="BE363" s="254">
        <f>IF(N363="základní",J363,0)</f>
        <v>0</v>
      </c>
      <c r="BF363" s="254">
        <f>IF(N363="snížená",J363,0)</f>
        <v>0</v>
      </c>
      <c r="BG363" s="254">
        <f>IF(N363="zákl. přenesená",J363,0)</f>
        <v>0</v>
      </c>
      <c r="BH363" s="254">
        <f>IF(N363="sníž. přenesená",J363,0)</f>
        <v>0</v>
      </c>
      <c r="BI363" s="254">
        <f>IF(N363="nulová",J363,0)</f>
        <v>0</v>
      </c>
      <c r="BJ363" s="16" t="s">
        <v>84</v>
      </c>
      <c r="BK363" s="254">
        <f>ROUND(I363*H363,2)</f>
        <v>0</v>
      </c>
      <c r="BL363" s="16" t="s">
        <v>273</v>
      </c>
      <c r="BM363" s="253" t="s">
        <v>572</v>
      </c>
    </row>
    <row r="364" spans="1:47" s="2" customFormat="1" ht="12">
      <c r="A364" s="37"/>
      <c r="B364" s="38"/>
      <c r="C364" s="39"/>
      <c r="D364" s="255" t="s">
        <v>170</v>
      </c>
      <c r="E364" s="39"/>
      <c r="F364" s="256" t="s">
        <v>571</v>
      </c>
      <c r="G364" s="39"/>
      <c r="H364" s="39"/>
      <c r="I364" s="153"/>
      <c r="J364" s="39"/>
      <c r="K364" s="39"/>
      <c r="L364" s="43"/>
      <c r="M364" s="257"/>
      <c r="N364" s="258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170</v>
      </c>
      <c r="AU364" s="16" t="s">
        <v>86</v>
      </c>
    </row>
    <row r="365" spans="1:51" s="13" customFormat="1" ht="12">
      <c r="A365" s="13"/>
      <c r="B365" s="259"/>
      <c r="C365" s="260"/>
      <c r="D365" s="255" t="s">
        <v>172</v>
      </c>
      <c r="E365" s="261" t="s">
        <v>1</v>
      </c>
      <c r="F365" s="262" t="s">
        <v>573</v>
      </c>
      <c r="G365" s="260"/>
      <c r="H365" s="263">
        <v>60.11</v>
      </c>
      <c r="I365" s="264"/>
      <c r="J365" s="260"/>
      <c r="K365" s="260"/>
      <c r="L365" s="265"/>
      <c r="M365" s="266"/>
      <c r="N365" s="267"/>
      <c r="O365" s="267"/>
      <c r="P365" s="267"/>
      <c r="Q365" s="267"/>
      <c r="R365" s="267"/>
      <c r="S365" s="267"/>
      <c r="T365" s="26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9" t="s">
        <v>172</v>
      </c>
      <c r="AU365" s="269" t="s">
        <v>86</v>
      </c>
      <c r="AV365" s="13" t="s">
        <v>86</v>
      </c>
      <c r="AW365" s="13" t="s">
        <v>32</v>
      </c>
      <c r="AX365" s="13" t="s">
        <v>84</v>
      </c>
      <c r="AY365" s="269" t="s">
        <v>161</v>
      </c>
    </row>
    <row r="366" spans="1:51" s="13" customFormat="1" ht="12">
      <c r="A366" s="13"/>
      <c r="B366" s="259"/>
      <c r="C366" s="260"/>
      <c r="D366" s="255" t="s">
        <v>172</v>
      </c>
      <c r="E366" s="260"/>
      <c r="F366" s="262" t="s">
        <v>574</v>
      </c>
      <c r="G366" s="260"/>
      <c r="H366" s="263">
        <v>69.127</v>
      </c>
      <c r="I366" s="264"/>
      <c r="J366" s="260"/>
      <c r="K366" s="260"/>
      <c r="L366" s="265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9" t="s">
        <v>172</v>
      </c>
      <c r="AU366" s="269" t="s">
        <v>86</v>
      </c>
      <c r="AV366" s="13" t="s">
        <v>86</v>
      </c>
      <c r="AW366" s="13" t="s">
        <v>4</v>
      </c>
      <c r="AX366" s="13" t="s">
        <v>84</v>
      </c>
      <c r="AY366" s="269" t="s">
        <v>161</v>
      </c>
    </row>
    <row r="367" spans="1:65" s="2" customFormat="1" ht="21.75" customHeight="1">
      <c r="A367" s="37"/>
      <c r="B367" s="38"/>
      <c r="C367" s="242" t="s">
        <v>575</v>
      </c>
      <c r="D367" s="242" t="s">
        <v>163</v>
      </c>
      <c r="E367" s="243" t="s">
        <v>576</v>
      </c>
      <c r="F367" s="244" t="s">
        <v>577</v>
      </c>
      <c r="G367" s="245" t="s">
        <v>289</v>
      </c>
      <c r="H367" s="246">
        <v>1</v>
      </c>
      <c r="I367" s="247"/>
      <c r="J367" s="248">
        <f>ROUND(I367*H367,2)</f>
        <v>0</v>
      </c>
      <c r="K367" s="244" t="s">
        <v>167</v>
      </c>
      <c r="L367" s="43"/>
      <c r="M367" s="249" t="s">
        <v>1</v>
      </c>
      <c r="N367" s="250" t="s">
        <v>41</v>
      </c>
      <c r="O367" s="90"/>
      <c r="P367" s="251">
        <f>O367*H367</f>
        <v>0</v>
      </c>
      <c r="Q367" s="251">
        <v>0.0075</v>
      </c>
      <c r="R367" s="251">
        <f>Q367*H367</f>
        <v>0.0075</v>
      </c>
      <c r="S367" s="251">
        <v>0</v>
      </c>
      <c r="T367" s="252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3" t="s">
        <v>273</v>
      </c>
      <c r="AT367" s="253" t="s">
        <v>163</v>
      </c>
      <c r="AU367" s="253" t="s">
        <v>86</v>
      </c>
      <c r="AY367" s="16" t="s">
        <v>161</v>
      </c>
      <c r="BE367" s="254">
        <f>IF(N367="základní",J367,0)</f>
        <v>0</v>
      </c>
      <c r="BF367" s="254">
        <f>IF(N367="snížená",J367,0)</f>
        <v>0</v>
      </c>
      <c r="BG367" s="254">
        <f>IF(N367="zákl. přenesená",J367,0)</f>
        <v>0</v>
      </c>
      <c r="BH367" s="254">
        <f>IF(N367="sníž. přenesená",J367,0)</f>
        <v>0</v>
      </c>
      <c r="BI367" s="254">
        <f>IF(N367="nulová",J367,0)</f>
        <v>0</v>
      </c>
      <c r="BJ367" s="16" t="s">
        <v>84</v>
      </c>
      <c r="BK367" s="254">
        <f>ROUND(I367*H367,2)</f>
        <v>0</v>
      </c>
      <c r="BL367" s="16" t="s">
        <v>273</v>
      </c>
      <c r="BM367" s="253" t="s">
        <v>578</v>
      </c>
    </row>
    <row r="368" spans="1:47" s="2" customFormat="1" ht="12">
      <c r="A368" s="37"/>
      <c r="B368" s="38"/>
      <c r="C368" s="39"/>
      <c r="D368" s="255" t="s">
        <v>170</v>
      </c>
      <c r="E368" s="39"/>
      <c r="F368" s="256" t="s">
        <v>579</v>
      </c>
      <c r="G368" s="39"/>
      <c r="H368" s="39"/>
      <c r="I368" s="153"/>
      <c r="J368" s="39"/>
      <c r="K368" s="39"/>
      <c r="L368" s="43"/>
      <c r="M368" s="257"/>
      <c r="N368" s="258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170</v>
      </c>
      <c r="AU368" s="16" t="s">
        <v>86</v>
      </c>
    </row>
    <row r="369" spans="1:65" s="2" customFormat="1" ht="21.75" customHeight="1">
      <c r="A369" s="37"/>
      <c r="B369" s="38"/>
      <c r="C369" s="281" t="s">
        <v>580</v>
      </c>
      <c r="D369" s="281" t="s">
        <v>214</v>
      </c>
      <c r="E369" s="282" t="s">
        <v>581</v>
      </c>
      <c r="F369" s="283" t="s">
        <v>582</v>
      </c>
      <c r="G369" s="284" t="s">
        <v>289</v>
      </c>
      <c r="H369" s="285">
        <v>1</v>
      </c>
      <c r="I369" s="286"/>
      <c r="J369" s="287">
        <f>ROUND(I369*H369,2)</f>
        <v>0</v>
      </c>
      <c r="K369" s="283" t="s">
        <v>167</v>
      </c>
      <c r="L369" s="288"/>
      <c r="M369" s="289" t="s">
        <v>1</v>
      </c>
      <c r="N369" s="290" t="s">
        <v>41</v>
      </c>
      <c r="O369" s="90"/>
      <c r="P369" s="251">
        <f>O369*H369</f>
        <v>0</v>
      </c>
      <c r="Q369" s="251">
        <v>0.00148</v>
      </c>
      <c r="R369" s="251">
        <f>Q369*H369</f>
        <v>0.00148</v>
      </c>
      <c r="S369" s="251">
        <v>0</v>
      </c>
      <c r="T369" s="252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3" t="s">
        <v>368</v>
      </c>
      <c r="AT369" s="253" t="s">
        <v>214</v>
      </c>
      <c r="AU369" s="253" t="s">
        <v>86</v>
      </c>
      <c r="AY369" s="16" t="s">
        <v>161</v>
      </c>
      <c r="BE369" s="254">
        <f>IF(N369="základní",J369,0)</f>
        <v>0</v>
      </c>
      <c r="BF369" s="254">
        <f>IF(N369="snížená",J369,0)</f>
        <v>0</v>
      </c>
      <c r="BG369" s="254">
        <f>IF(N369="zákl. přenesená",J369,0)</f>
        <v>0</v>
      </c>
      <c r="BH369" s="254">
        <f>IF(N369="sníž. přenesená",J369,0)</f>
        <v>0</v>
      </c>
      <c r="BI369" s="254">
        <f>IF(N369="nulová",J369,0)</f>
        <v>0</v>
      </c>
      <c r="BJ369" s="16" t="s">
        <v>84</v>
      </c>
      <c r="BK369" s="254">
        <f>ROUND(I369*H369,2)</f>
        <v>0</v>
      </c>
      <c r="BL369" s="16" t="s">
        <v>273</v>
      </c>
      <c r="BM369" s="253" t="s">
        <v>583</v>
      </c>
    </row>
    <row r="370" spans="1:47" s="2" customFormat="1" ht="12">
      <c r="A370" s="37"/>
      <c r="B370" s="38"/>
      <c r="C370" s="39"/>
      <c r="D370" s="255" t="s">
        <v>170</v>
      </c>
      <c r="E370" s="39"/>
      <c r="F370" s="256" t="s">
        <v>582</v>
      </c>
      <c r="G370" s="39"/>
      <c r="H370" s="39"/>
      <c r="I370" s="153"/>
      <c r="J370" s="39"/>
      <c r="K370" s="39"/>
      <c r="L370" s="43"/>
      <c r="M370" s="257"/>
      <c r="N370" s="258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170</v>
      </c>
      <c r="AU370" s="16" t="s">
        <v>86</v>
      </c>
    </row>
    <row r="371" spans="1:65" s="2" customFormat="1" ht="33" customHeight="1">
      <c r="A371" s="37"/>
      <c r="B371" s="38"/>
      <c r="C371" s="242" t="s">
        <v>584</v>
      </c>
      <c r="D371" s="242" t="s">
        <v>163</v>
      </c>
      <c r="E371" s="243" t="s">
        <v>585</v>
      </c>
      <c r="F371" s="244" t="s">
        <v>586</v>
      </c>
      <c r="G371" s="245" t="s">
        <v>234</v>
      </c>
      <c r="H371" s="246">
        <v>37</v>
      </c>
      <c r="I371" s="247"/>
      <c r="J371" s="248">
        <f>ROUND(I371*H371,2)</f>
        <v>0</v>
      </c>
      <c r="K371" s="244" t="s">
        <v>167</v>
      </c>
      <c r="L371" s="43"/>
      <c r="M371" s="249" t="s">
        <v>1</v>
      </c>
      <c r="N371" s="250" t="s">
        <v>41</v>
      </c>
      <c r="O371" s="90"/>
      <c r="P371" s="251">
        <f>O371*H371</f>
        <v>0</v>
      </c>
      <c r="Q371" s="251">
        <v>0.0006</v>
      </c>
      <c r="R371" s="251">
        <f>Q371*H371</f>
        <v>0.022199999999999998</v>
      </c>
      <c r="S371" s="251">
        <v>0</v>
      </c>
      <c r="T371" s="252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3" t="s">
        <v>273</v>
      </c>
      <c r="AT371" s="253" t="s">
        <v>163</v>
      </c>
      <c r="AU371" s="253" t="s">
        <v>86</v>
      </c>
      <c r="AY371" s="16" t="s">
        <v>161</v>
      </c>
      <c r="BE371" s="254">
        <f>IF(N371="základní",J371,0)</f>
        <v>0</v>
      </c>
      <c r="BF371" s="254">
        <f>IF(N371="snížená",J371,0)</f>
        <v>0</v>
      </c>
      <c r="BG371" s="254">
        <f>IF(N371="zákl. přenesená",J371,0)</f>
        <v>0</v>
      </c>
      <c r="BH371" s="254">
        <f>IF(N371="sníž. přenesená",J371,0)</f>
        <v>0</v>
      </c>
      <c r="BI371" s="254">
        <f>IF(N371="nulová",J371,0)</f>
        <v>0</v>
      </c>
      <c r="BJ371" s="16" t="s">
        <v>84</v>
      </c>
      <c r="BK371" s="254">
        <f>ROUND(I371*H371,2)</f>
        <v>0</v>
      </c>
      <c r="BL371" s="16" t="s">
        <v>273</v>
      </c>
      <c r="BM371" s="253" t="s">
        <v>587</v>
      </c>
    </row>
    <row r="372" spans="1:47" s="2" customFormat="1" ht="12">
      <c r="A372" s="37"/>
      <c r="B372" s="38"/>
      <c r="C372" s="39"/>
      <c r="D372" s="255" t="s">
        <v>170</v>
      </c>
      <c r="E372" s="39"/>
      <c r="F372" s="256" t="s">
        <v>588</v>
      </c>
      <c r="G372" s="39"/>
      <c r="H372" s="39"/>
      <c r="I372" s="153"/>
      <c r="J372" s="39"/>
      <c r="K372" s="39"/>
      <c r="L372" s="43"/>
      <c r="M372" s="257"/>
      <c r="N372" s="258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170</v>
      </c>
      <c r="AU372" s="16" t="s">
        <v>86</v>
      </c>
    </row>
    <row r="373" spans="1:51" s="13" customFormat="1" ht="12">
      <c r="A373" s="13"/>
      <c r="B373" s="259"/>
      <c r="C373" s="260"/>
      <c r="D373" s="255" t="s">
        <v>172</v>
      </c>
      <c r="E373" s="261" t="s">
        <v>1</v>
      </c>
      <c r="F373" s="262" t="s">
        <v>589</v>
      </c>
      <c r="G373" s="260"/>
      <c r="H373" s="263">
        <v>37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9" t="s">
        <v>172</v>
      </c>
      <c r="AU373" s="269" t="s">
        <v>86</v>
      </c>
      <c r="AV373" s="13" t="s">
        <v>86</v>
      </c>
      <c r="AW373" s="13" t="s">
        <v>32</v>
      </c>
      <c r="AX373" s="13" t="s">
        <v>84</v>
      </c>
      <c r="AY373" s="269" t="s">
        <v>161</v>
      </c>
    </row>
    <row r="374" spans="1:65" s="2" customFormat="1" ht="21.75" customHeight="1">
      <c r="A374" s="37"/>
      <c r="B374" s="38"/>
      <c r="C374" s="242" t="s">
        <v>590</v>
      </c>
      <c r="D374" s="242" t="s">
        <v>163</v>
      </c>
      <c r="E374" s="243" t="s">
        <v>591</v>
      </c>
      <c r="F374" s="244" t="s">
        <v>592</v>
      </c>
      <c r="G374" s="245" t="s">
        <v>210</v>
      </c>
      <c r="H374" s="246">
        <v>15.561</v>
      </c>
      <c r="I374" s="247"/>
      <c r="J374" s="248">
        <f>ROUND(I374*H374,2)</f>
        <v>0</v>
      </c>
      <c r="K374" s="244" t="s">
        <v>167</v>
      </c>
      <c r="L374" s="43"/>
      <c r="M374" s="249" t="s">
        <v>1</v>
      </c>
      <c r="N374" s="250" t="s">
        <v>41</v>
      </c>
      <c r="O374" s="90"/>
      <c r="P374" s="251">
        <f>O374*H374</f>
        <v>0</v>
      </c>
      <c r="Q374" s="251">
        <v>0.0108</v>
      </c>
      <c r="R374" s="251">
        <f>Q374*H374</f>
        <v>0.1680588</v>
      </c>
      <c r="S374" s="251">
        <v>0</v>
      </c>
      <c r="T374" s="252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53" t="s">
        <v>273</v>
      </c>
      <c r="AT374" s="253" t="s">
        <v>163</v>
      </c>
      <c r="AU374" s="253" t="s">
        <v>86</v>
      </c>
      <c r="AY374" s="16" t="s">
        <v>161</v>
      </c>
      <c r="BE374" s="254">
        <f>IF(N374="základní",J374,0)</f>
        <v>0</v>
      </c>
      <c r="BF374" s="254">
        <f>IF(N374="snížená",J374,0)</f>
        <v>0</v>
      </c>
      <c r="BG374" s="254">
        <f>IF(N374="zákl. přenesená",J374,0)</f>
        <v>0</v>
      </c>
      <c r="BH374" s="254">
        <f>IF(N374="sníž. přenesená",J374,0)</f>
        <v>0</v>
      </c>
      <c r="BI374" s="254">
        <f>IF(N374="nulová",J374,0)</f>
        <v>0</v>
      </c>
      <c r="BJ374" s="16" t="s">
        <v>84</v>
      </c>
      <c r="BK374" s="254">
        <f>ROUND(I374*H374,2)</f>
        <v>0</v>
      </c>
      <c r="BL374" s="16" t="s">
        <v>273</v>
      </c>
      <c r="BM374" s="253" t="s">
        <v>593</v>
      </c>
    </row>
    <row r="375" spans="1:47" s="2" customFormat="1" ht="12">
      <c r="A375" s="37"/>
      <c r="B375" s="38"/>
      <c r="C375" s="39"/>
      <c r="D375" s="255" t="s">
        <v>170</v>
      </c>
      <c r="E375" s="39"/>
      <c r="F375" s="256" t="s">
        <v>594</v>
      </c>
      <c r="G375" s="39"/>
      <c r="H375" s="39"/>
      <c r="I375" s="153"/>
      <c r="J375" s="39"/>
      <c r="K375" s="39"/>
      <c r="L375" s="43"/>
      <c r="M375" s="257"/>
      <c r="N375" s="258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170</v>
      </c>
      <c r="AU375" s="16" t="s">
        <v>86</v>
      </c>
    </row>
    <row r="376" spans="1:51" s="13" customFormat="1" ht="12">
      <c r="A376" s="13"/>
      <c r="B376" s="259"/>
      <c r="C376" s="260"/>
      <c r="D376" s="255" t="s">
        <v>172</v>
      </c>
      <c r="E376" s="261" t="s">
        <v>1</v>
      </c>
      <c r="F376" s="262" t="s">
        <v>595</v>
      </c>
      <c r="G376" s="260"/>
      <c r="H376" s="263">
        <v>15.561</v>
      </c>
      <c r="I376" s="264"/>
      <c r="J376" s="260"/>
      <c r="K376" s="260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172</v>
      </c>
      <c r="AU376" s="269" t="s">
        <v>86</v>
      </c>
      <c r="AV376" s="13" t="s">
        <v>86</v>
      </c>
      <c r="AW376" s="13" t="s">
        <v>32</v>
      </c>
      <c r="AX376" s="13" t="s">
        <v>84</v>
      </c>
      <c r="AY376" s="269" t="s">
        <v>161</v>
      </c>
    </row>
    <row r="377" spans="1:65" s="2" customFormat="1" ht="21.75" customHeight="1">
      <c r="A377" s="37"/>
      <c r="B377" s="38"/>
      <c r="C377" s="242" t="s">
        <v>596</v>
      </c>
      <c r="D377" s="242" t="s">
        <v>163</v>
      </c>
      <c r="E377" s="243" t="s">
        <v>597</v>
      </c>
      <c r="F377" s="244" t="s">
        <v>598</v>
      </c>
      <c r="G377" s="245" t="s">
        <v>210</v>
      </c>
      <c r="H377" s="246">
        <v>38</v>
      </c>
      <c r="I377" s="247"/>
      <c r="J377" s="248">
        <f>ROUND(I377*H377,2)</f>
        <v>0</v>
      </c>
      <c r="K377" s="244" t="s">
        <v>167</v>
      </c>
      <c r="L377" s="43"/>
      <c r="M377" s="249" t="s">
        <v>1</v>
      </c>
      <c r="N377" s="250" t="s">
        <v>41</v>
      </c>
      <c r="O377" s="90"/>
      <c r="P377" s="251">
        <f>O377*H377</f>
        <v>0</v>
      </c>
      <c r="Q377" s="251">
        <v>0</v>
      </c>
      <c r="R377" s="251">
        <f>Q377*H377</f>
        <v>0</v>
      </c>
      <c r="S377" s="251">
        <v>0</v>
      </c>
      <c r="T377" s="252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3" t="s">
        <v>273</v>
      </c>
      <c r="AT377" s="253" t="s">
        <v>163</v>
      </c>
      <c r="AU377" s="253" t="s">
        <v>86</v>
      </c>
      <c r="AY377" s="16" t="s">
        <v>161</v>
      </c>
      <c r="BE377" s="254">
        <f>IF(N377="základní",J377,0)</f>
        <v>0</v>
      </c>
      <c r="BF377" s="254">
        <f>IF(N377="snížená",J377,0)</f>
        <v>0</v>
      </c>
      <c r="BG377" s="254">
        <f>IF(N377="zákl. přenesená",J377,0)</f>
        <v>0</v>
      </c>
      <c r="BH377" s="254">
        <f>IF(N377="sníž. přenesená",J377,0)</f>
        <v>0</v>
      </c>
      <c r="BI377" s="254">
        <f>IF(N377="nulová",J377,0)</f>
        <v>0</v>
      </c>
      <c r="BJ377" s="16" t="s">
        <v>84</v>
      </c>
      <c r="BK377" s="254">
        <f>ROUND(I377*H377,2)</f>
        <v>0</v>
      </c>
      <c r="BL377" s="16" t="s">
        <v>273</v>
      </c>
      <c r="BM377" s="253" t="s">
        <v>599</v>
      </c>
    </row>
    <row r="378" spans="1:47" s="2" customFormat="1" ht="12">
      <c r="A378" s="37"/>
      <c r="B378" s="38"/>
      <c r="C378" s="39"/>
      <c r="D378" s="255" t="s">
        <v>170</v>
      </c>
      <c r="E378" s="39"/>
      <c r="F378" s="256" t="s">
        <v>600</v>
      </c>
      <c r="G378" s="39"/>
      <c r="H378" s="39"/>
      <c r="I378" s="153"/>
      <c r="J378" s="39"/>
      <c r="K378" s="39"/>
      <c r="L378" s="43"/>
      <c r="M378" s="257"/>
      <c r="N378" s="258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170</v>
      </c>
      <c r="AU378" s="16" t="s">
        <v>86</v>
      </c>
    </row>
    <row r="379" spans="1:65" s="2" customFormat="1" ht="21.75" customHeight="1">
      <c r="A379" s="37"/>
      <c r="B379" s="38"/>
      <c r="C379" s="281" t="s">
        <v>601</v>
      </c>
      <c r="D379" s="281" t="s">
        <v>214</v>
      </c>
      <c r="E379" s="282" t="s">
        <v>602</v>
      </c>
      <c r="F379" s="283" t="s">
        <v>603</v>
      </c>
      <c r="G379" s="284" t="s">
        <v>210</v>
      </c>
      <c r="H379" s="285">
        <v>43.7</v>
      </c>
      <c r="I379" s="286"/>
      <c r="J379" s="287">
        <f>ROUND(I379*H379,2)</f>
        <v>0</v>
      </c>
      <c r="K379" s="283" t="s">
        <v>167</v>
      </c>
      <c r="L379" s="288"/>
      <c r="M379" s="289" t="s">
        <v>1</v>
      </c>
      <c r="N379" s="290" t="s">
        <v>41</v>
      </c>
      <c r="O379" s="90"/>
      <c r="P379" s="251">
        <f>O379*H379</f>
        <v>0</v>
      </c>
      <c r="Q379" s="251">
        <v>0.0006</v>
      </c>
      <c r="R379" s="251">
        <f>Q379*H379</f>
        <v>0.02622</v>
      </c>
      <c r="S379" s="251">
        <v>0</v>
      </c>
      <c r="T379" s="252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3" t="s">
        <v>368</v>
      </c>
      <c r="AT379" s="253" t="s">
        <v>214</v>
      </c>
      <c r="AU379" s="253" t="s">
        <v>86</v>
      </c>
      <c r="AY379" s="16" t="s">
        <v>161</v>
      </c>
      <c r="BE379" s="254">
        <f>IF(N379="základní",J379,0)</f>
        <v>0</v>
      </c>
      <c r="BF379" s="254">
        <f>IF(N379="snížená",J379,0)</f>
        <v>0</v>
      </c>
      <c r="BG379" s="254">
        <f>IF(N379="zákl. přenesená",J379,0)</f>
        <v>0</v>
      </c>
      <c r="BH379" s="254">
        <f>IF(N379="sníž. přenesená",J379,0)</f>
        <v>0</v>
      </c>
      <c r="BI379" s="254">
        <f>IF(N379="nulová",J379,0)</f>
        <v>0</v>
      </c>
      <c r="BJ379" s="16" t="s">
        <v>84</v>
      </c>
      <c r="BK379" s="254">
        <f>ROUND(I379*H379,2)</f>
        <v>0</v>
      </c>
      <c r="BL379" s="16" t="s">
        <v>273</v>
      </c>
      <c r="BM379" s="253" t="s">
        <v>604</v>
      </c>
    </row>
    <row r="380" spans="1:47" s="2" customFormat="1" ht="12">
      <c r="A380" s="37"/>
      <c r="B380" s="38"/>
      <c r="C380" s="39"/>
      <c r="D380" s="255" t="s">
        <v>170</v>
      </c>
      <c r="E380" s="39"/>
      <c r="F380" s="256" t="s">
        <v>603</v>
      </c>
      <c r="G380" s="39"/>
      <c r="H380" s="39"/>
      <c r="I380" s="153"/>
      <c r="J380" s="39"/>
      <c r="K380" s="39"/>
      <c r="L380" s="43"/>
      <c r="M380" s="257"/>
      <c r="N380" s="258"/>
      <c r="O380" s="90"/>
      <c r="P380" s="90"/>
      <c r="Q380" s="90"/>
      <c r="R380" s="90"/>
      <c r="S380" s="90"/>
      <c r="T380" s="91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16" t="s">
        <v>170</v>
      </c>
      <c r="AU380" s="16" t="s">
        <v>86</v>
      </c>
    </row>
    <row r="381" spans="1:51" s="13" customFormat="1" ht="12">
      <c r="A381" s="13"/>
      <c r="B381" s="259"/>
      <c r="C381" s="260"/>
      <c r="D381" s="255" t="s">
        <v>172</v>
      </c>
      <c r="E381" s="260"/>
      <c r="F381" s="262" t="s">
        <v>563</v>
      </c>
      <c r="G381" s="260"/>
      <c r="H381" s="263">
        <v>43.7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172</v>
      </c>
      <c r="AU381" s="269" t="s">
        <v>86</v>
      </c>
      <c r="AV381" s="13" t="s">
        <v>86</v>
      </c>
      <c r="AW381" s="13" t="s">
        <v>4</v>
      </c>
      <c r="AX381" s="13" t="s">
        <v>84</v>
      </c>
      <c r="AY381" s="269" t="s">
        <v>161</v>
      </c>
    </row>
    <row r="382" spans="1:65" s="2" customFormat="1" ht="21.75" customHeight="1">
      <c r="A382" s="37"/>
      <c r="B382" s="38"/>
      <c r="C382" s="242" t="s">
        <v>605</v>
      </c>
      <c r="D382" s="242" t="s">
        <v>163</v>
      </c>
      <c r="E382" s="243" t="s">
        <v>606</v>
      </c>
      <c r="F382" s="244" t="s">
        <v>607</v>
      </c>
      <c r="G382" s="245" t="s">
        <v>210</v>
      </c>
      <c r="H382" s="246">
        <v>38</v>
      </c>
      <c r="I382" s="247"/>
      <c r="J382" s="248">
        <f>ROUND(I382*H382,2)</f>
        <v>0</v>
      </c>
      <c r="K382" s="244" t="s">
        <v>167</v>
      </c>
      <c r="L382" s="43"/>
      <c r="M382" s="249" t="s">
        <v>1</v>
      </c>
      <c r="N382" s="250" t="s">
        <v>41</v>
      </c>
      <c r="O382" s="90"/>
      <c r="P382" s="251">
        <f>O382*H382</f>
        <v>0</v>
      </c>
      <c r="Q382" s="251">
        <v>0</v>
      </c>
      <c r="R382" s="251">
        <f>Q382*H382</f>
        <v>0</v>
      </c>
      <c r="S382" s="251">
        <v>0</v>
      </c>
      <c r="T382" s="252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3" t="s">
        <v>273</v>
      </c>
      <c r="AT382" s="253" t="s">
        <v>163</v>
      </c>
      <c r="AU382" s="253" t="s">
        <v>86</v>
      </c>
      <c r="AY382" s="16" t="s">
        <v>161</v>
      </c>
      <c r="BE382" s="254">
        <f>IF(N382="základní",J382,0)</f>
        <v>0</v>
      </c>
      <c r="BF382" s="254">
        <f>IF(N382="snížená",J382,0)</f>
        <v>0</v>
      </c>
      <c r="BG382" s="254">
        <f>IF(N382="zákl. přenesená",J382,0)</f>
        <v>0</v>
      </c>
      <c r="BH382" s="254">
        <f>IF(N382="sníž. přenesená",J382,0)</f>
        <v>0</v>
      </c>
      <c r="BI382" s="254">
        <f>IF(N382="nulová",J382,0)</f>
        <v>0</v>
      </c>
      <c r="BJ382" s="16" t="s">
        <v>84</v>
      </c>
      <c r="BK382" s="254">
        <f>ROUND(I382*H382,2)</f>
        <v>0</v>
      </c>
      <c r="BL382" s="16" t="s">
        <v>273</v>
      </c>
      <c r="BM382" s="253" t="s">
        <v>608</v>
      </c>
    </row>
    <row r="383" spans="1:47" s="2" customFormat="1" ht="12">
      <c r="A383" s="37"/>
      <c r="B383" s="38"/>
      <c r="C383" s="39"/>
      <c r="D383" s="255" t="s">
        <v>170</v>
      </c>
      <c r="E383" s="39"/>
      <c r="F383" s="256" t="s">
        <v>609</v>
      </c>
      <c r="G383" s="39"/>
      <c r="H383" s="39"/>
      <c r="I383" s="153"/>
      <c r="J383" s="39"/>
      <c r="K383" s="39"/>
      <c r="L383" s="43"/>
      <c r="M383" s="257"/>
      <c r="N383" s="258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170</v>
      </c>
      <c r="AU383" s="16" t="s">
        <v>86</v>
      </c>
    </row>
    <row r="384" spans="1:65" s="2" customFormat="1" ht="33" customHeight="1">
      <c r="A384" s="37"/>
      <c r="B384" s="38"/>
      <c r="C384" s="281" t="s">
        <v>610</v>
      </c>
      <c r="D384" s="281" t="s">
        <v>214</v>
      </c>
      <c r="E384" s="282" t="s">
        <v>611</v>
      </c>
      <c r="F384" s="283" t="s">
        <v>612</v>
      </c>
      <c r="G384" s="284" t="s">
        <v>210</v>
      </c>
      <c r="H384" s="285">
        <v>38</v>
      </c>
      <c r="I384" s="286"/>
      <c r="J384" s="287">
        <f>ROUND(I384*H384,2)</f>
        <v>0</v>
      </c>
      <c r="K384" s="283" t="s">
        <v>167</v>
      </c>
      <c r="L384" s="288"/>
      <c r="M384" s="289" t="s">
        <v>1</v>
      </c>
      <c r="N384" s="290" t="s">
        <v>41</v>
      </c>
      <c r="O384" s="90"/>
      <c r="P384" s="251">
        <f>O384*H384</f>
        <v>0</v>
      </c>
      <c r="Q384" s="251">
        <v>0.00135</v>
      </c>
      <c r="R384" s="251">
        <f>Q384*H384</f>
        <v>0.051300000000000005</v>
      </c>
      <c r="S384" s="251">
        <v>0</v>
      </c>
      <c r="T384" s="252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3" t="s">
        <v>368</v>
      </c>
      <c r="AT384" s="253" t="s">
        <v>214</v>
      </c>
      <c r="AU384" s="253" t="s">
        <v>86</v>
      </c>
      <c r="AY384" s="16" t="s">
        <v>161</v>
      </c>
      <c r="BE384" s="254">
        <f>IF(N384="základní",J384,0)</f>
        <v>0</v>
      </c>
      <c r="BF384" s="254">
        <f>IF(N384="snížená",J384,0)</f>
        <v>0</v>
      </c>
      <c r="BG384" s="254">
        <f>IF(N384="zákl. přenesená",J384,0)</f>
        <v>0</v>
      </c>
      <c r="BH384" s="254">
        <f>IF(N384="sníž. přenesená",J384,0)</f>
        <v>0</v>
      </c>
      <c r="BI384" s="254">
        <f>IF(N384="nulová",J384,0)</f>
        <v>0</v>
      </c>
      <c r="BJ384" s="16" t="s">
        <v>84</v>
      </c>
      <c r="BK384" s="254">
        <f>ROUND(I384*H384,2)</f>
        <v>0</v>
      </c>
      <c r="BL384" s="16" t="s">
        <v>273</v>
      </c>
      <c r="BM384" s="253" t="s">
        <v>613</v>
      </c>
    </row>
    <row r="385" spans="1:47" s="2" customFormat="1" ht="12">
      <c r="A385" s="37"/>
      <c r="B385" s="38"/>
      <c r="C385" s="39"/>
      <c r="D385" s="255" t="s">
        <v>170</v>
      </c>
      <c r="E385" s="39"/>
      <c r="F385" s="256" t="s">
        <v>612</v>
      </c>
      <c r="G385" s="39"/>
      <c r="H385" s="39"/>
      <c r="I385" s="153"/>
      <c r="J385" s="39"/>
      <c r="K385" s="39"/>
      <c r="L385" s="43"/>
      <c r="M385" s="257"/>
      <c r="N385" s="258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170</v>
      </c>
      <c r="AU385" s="16" t="s">
        <v>86</v>
      </c>
    </row>
    <row r="386" spans="1:65" s="2" customFormat="1" ht="21.75" customHeight="1">
      <c r="A386" s="37"/>
      <c r="B386" s="38"/>
      <c r="C386" s="242" t="s">
        <v>614</v>
      </c>
      <c r="D386" s="242" t="s">
        <v>163</v>
      </c>
      <c r="E386" s="243" t="s">
        <v>615</v>
      </c>
      <c r="F386" s="244" t="s">
        <v>616</v>
      </c>
      <c r="G386" s="245" t="s">
        <v>210</v>
      </c>
      <c r="H386" s="246">
        <v>38</v>
      </c>
      <c r="I386" s="247"/>
      <c r="J386" s="248">
        <f>ROUND(I386*H386,2)</f>
        <v>0</v>
      </c>
      <c r="K386" s="244" t="s">
        <v>167</v>
      </c>
      <c r="L386" s="43"/>
      <c r="M386" s="249" t="s">
        <v>1</v>
      </c>
      <c r="N386" s="250" t="s">
        <v>41</v>
      </c>
      <c r="O386" s="90"/>
      <c r="P386" s="251">
        <f>O386*H386</f>
        <v>0</v>
      </c>
      <c r="Q386" s="251">
        <v>0</v>
      </c>
      <c r="R386" s="251">
        <f>Q386*H386</f>
        <v>0</v>
      </c>
      <c r="S386" s="251">
        <v>0</v>
      </c>
      <c r="T386" s="252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53" t="s">
        <v>273</v>
      </c>
      <c r="AT386" s="253" t="s">
        <v>163</v>
      </c>
      <c r="AU386" s="253" t="s">
        <v>86</v>
      </c>
      <c r="AY386" s="16" t="s">
        <v>161</v>
      </c>
      <c r="BE386" s="254">
        <f>IF(N386="základní",J386,0)</f>
        <v>0</v>
      </c>
      <c r="BF386" s="254">
        <f>IF(N386="snížená",J386,0)</f>
        <v>0</v>
      </c>
      <c r="BG386" s="254">
        <f>IF(N386="zákl. přenesená",J386,0)</f>
        <v>0</v>
      </c>
      <c r="BH386" s="254">
        <f>IF(N386="sníž. přenesená",J386,0)</f>
        <v>0</v>
      </c>
      <c r="BI386" s="254">
        <f>IF(N386="nulová",J386,0)</f>
        <v>0</v>
      </c>
      <c r="BJ386" s="16" t="s">
        <v>84</v>
      </c>
      <c r="BK386" s="254">
        <f>ROUND(I386*H386,2)</f>
        <v>0</v>
      </c>
      <c r="BL386" s="16" t="s">
        <v>273</v>
      </c>
      <c r="BM386" s="253" t="s">
        <v>617</v>
      </c>
    </row>
    <row r="387" spans="1:47" s="2" customFormat="1" ht="12">
      <c r="A387" s="37"/>
      <c r="B387" s="38"/>
      <c r="C387" s="39"/>
      <c r="D387" s="255" t="s">
        <v>170</v>
      </c>
      <c r="E387" s="39"/>
      <c r="F387" s="256" t="s">
        <v>618</v>
      </c>
      <c r="G387" s="39"/>
      <c r="H387" s="39"/>
      <c r="I387" s="153"/>
      <c r="J387" s="39"/>
      <c r="K387" s="39"/>
      <c r="L387" s="43"/>
      <c r="M387" s="257"/>
      <c r="N387" s="258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170</v>
      </c>
      <c r="AU387" s="16" t="s">
        <v>86</v>
      </c>
    </row>
    <row r="388" spans="1:65" s="2" customFormat="1" ht="21.75" customHeight="1">
      <c r="A388" s="37"/>
      <c r="B388" s="38"/>
      <c r="C388" s="281" t="s">
        <v>619</v>
      </c>
      <c r="D388" s="281" t="s">
        <v>214</v>
      </c>
      <c r="E388" s="282" t="s">
        <v>620</v>
      </c>
      <c r="F388" s="283" t="s">
        <v>621</v>
      </c>
      <c r="G388" s="284" t="s">
        <v>166</v>
      </c>
      <c r="H388" s="285">
        <v>0.76</v>
      </c>
      <c r="I388" s="286"/>
      <c r="J388" s="287">
        <f>ROUND(I388*H388,2)</f>
        <v>0</v>
      </c>
      <c r="K388" s="283" t="s">
        <v>167</v>
      </c>
      <c r="L388" s="288"/>
      <c r="M388" s="289" t="s">
        <v>1</v>
      </c>
      <c r="N388" s="290" t="s">
        <v>41</v>
      </c>
      <c r="O388" s="90"/>
      <c r="P388" s="251">
        <f>O388*H388</f>
        <v>0</v>
      </c>
      <c r="Q388" s="251">
        <v>0.35</v>
      </c>
      <c r="R388" s="251">
        <f>Q388*H388</f>
        <v>0.26599999999999996</v>
      </c>
      <c r="S388" s="251">
        <v>0</v>
      </c>
      <c r="T388" s="252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53" t="s">
        <v>368</v>
      </c>
      <c r="AT388" s="253" t="s">
        <v>214</v>
      </c>
      <c r="AU388" s="253" t="s">
        <v>86</v>
      </c>
      <c r="AY388" s="16" t="s">
        <v>161</v>
      </c>
      <c r="BE388" s="254">
        <f>IF(N388="základní",J388,0)</f>
        <v>0</v>
      </c>
      <c r="BF388" s="254">
        <f>IF(N388="snížená",J388,0)</f>
        <v>0</v>
      </c>
      <c r="BG388" s="254">
        <f>IF(N388="zákl. přenesená",J388,0)</f>
        <v>0</v>
      </c>
      <c r="BH388" s="254">
        <f>IF(N388="sníž. přenesená",J388,0)</f>
        <v>0</v>
      </c>
      <c r="BI388" s="254">
        <f>IF(N388="nulová",J388,0)</f>
        <v>0</v>
      </c>
      <c r="BJ388" s="16" t="s">
        <v>84</v>
      </c>
      <c r="BK388" s="254">
        <f>ROUND(I388*H388,2)</f>
        <v>0</v>
      </c>
      <c r="BL388" s="16" t="s">
        <v>273</v>
      </c>
      <c r="BM388" s="253" t="s">
        <v>622</v>
      </c>
    </row>
    <row r="389" spans="1:47" s="2" customFormat="1" ht="12">
      <c r="A389" s="37"/>
      <c r="B389" s="38"/>
      <c r="C389" s="39"/>
      <c r="D389" s="255" t="s">
        <v>170</v>
      </c>
      <c r="E389" s="39"/>
      <c r="F389" s="256" t="s">
        <v>621</v>
      </c>
      <c r="G389" s="39"/>
      <c r="H389" s="39"/>
      <c r="I389" s="153"/>
      <c r="J389" s="39"/>
      <c r="K389" s="39"/>
      <c r="L389" s="43"/>
      <c r="M389" s="257"/>
      <c r="N389" s="258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170</v>
      </c>
      <c r="AU389" s="16" t="s">
        <v>86</v>
      </c>
    </row>
    <row r="390" spans="1:51" s="13" customFormat="1" ht="12">
      <c r="A390" s="13"/>
      <c r="B390" s="259"/>
      <c r="C390" s="260"/>
      <c r="D390" s="255" t="s">
        <v>172</v>
      </c>
      <c r="E390" s="261" t="s">
        <v>1</v>
      </c>
      <c r="F390" s="262" t="s">
        <v>623</v>
      </c>
      <c r="G390" s="260"/>
      <c r="H390" s="263">
        <v>0.76</v>
      </c>
      <c r="I390" s="264"/>
      <c r="J390" s="260"/>
      <c r="K390" s="260"/>
      <c r="L390" s="265"/>
      <c r="M390" s="266"/>
      <c r="N390" s="267"/>
      <c r="O390" s="267"/>
      <c r="P390" s="267"/>
      <c r="Q390" s="267"/>
      <c r="R390" s="267"/>
      <c r="S390" s="267"/>
      <c r="T390" s="26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9" t="s">
        <v>172</v>
      </c>
      <c r="AU390" s="269" t="s">
        <v>86</v>
      </c>
      <c r="AV390" s="13" t="s">
        <v>86</v>
      </c>
      <c r="AW390" s="13" t="s">
        <v>32</v>
      </c>
      <c r="AX390" s="13" t="s">
        <v>84</v>
      </c>
      <c r="AY390" s="269" t="s">
        <v>161</v>
      </c>
    </row>
    <row r="391" spans="1:65" s="2" customFormat="1" ht="21.75" customHeight="1">
      <c r="A391" s="37"/>
      <c r="B391" s="38"/>
      <c r="C391" s="242" t="s">
        <v>624</v>
      </c>
      <c r="D391" s="242" t="s">
        <v>163</v>
      </c>
      <c r="E391" s="243" t="s">
        <v>625</v>
      </c>
      <c r="F391" s="244" t="s">
        <v>626</v>
      </c>
      <c r="G391" s="245" t="s">
        <v>210</v>
      </c>
      <c r="H391" s="246">
        <v>36</v>
      </c>
      <c r="I391" s="247"/>
      <c r="J391" s="248">
        <f>ROUND(I391*H391,2)</f>
        <v>0</v>
      </c>
      <c r="K391" s="244" t="s">
        <v>167</v>
      </c>
      <c r="L391" s="43"/>
      <c r="M391" s="249" t="s">
        <v>1</v>
      </c>
      <c r="N391" s="250" t="s">
        <v>41</v>
      </c>
      <c r="O391" s="90"/>
      <c r="P391" s="251">
        <f>O391*H391</f>
        <v>0</v>
      </c>
      <c r="Q391" s="251">
        <v>0</v>
      </c>
      <c r="R391" s="251">
        <f>Q391*H391</f>
        <v>0</v>
      </c>
      <c r="S391" s="251">
        <v>0</v>
      </c>
      <c r="T391" s="252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3" t="s">
        <v>273</v>
      </c>
      <c r="AT391" s="253" t="s">
        <v>163</v>
      </c>
      <c r="AU391" s="253" t="s">
        <v>86</v>
      </c>
      <c r="AY391" s="16" t="s">
        <v>161</v>
      </c>
      <c r="BE391" s="254">
        <f>IF(N391="základní",J391,0)</f>
        <v>0</v>
      </c>
      <c r="BF391" s="254">
        <f>IF(N391="snížená",J391,0)</f>
        <v>0</v>
      </c>
      <c r="BG391" s="254">
        <f>IF(N391="zákl. přenesená",J391,0)</f>
        <v>0</v>
      </c>
      <c r="BH391" s="254">
        <f>IF(N391="sníž. přenesená",J391,0)</f>
        <v>0</v>
      </c>
      <c r="BI391" s="254">
        <f>IF(N391="nulová",J391,0)</f>
        <v>0</v>
      </c>
      <c r="BJ391" s="16" t="s">
        <v>84</v>
      </c>
      <c r="BK391" s="254">
        <f>ROUND(I391*H391,2)</f>
        <v>0</v>
      </c>
      <c r="BL391" s="16" t="s">
        <v>273</v>
      </c>
      <c r="BM391" s="253" t="s">
        <v>627</v>
      </c>
    </row>
    <row r="392" spans="1:47" s="2" customFormat="1" ht="12">
      <c r="A392" s="37"/>
      <c r="B392" s="38"/>
      <c r="C392" s="39"/>
      <c r="D392" s="255" t="s">
        <v>170</v>
      </c>
      <c r="E392" s="39"/>
      <c r="F392" s="256" t="s">
        <v>628</v>
      </c>
      <c r="G392" s="39"/>
      <c r="H392" s="39"/>
      <c r="I392" s="153"/>
      <c r="J392" s="39"/>
      <c r="K392" s="39"/>
      <c r="L392" s="43"/>
      <c r="M392" s="257"/>
      <c r="N392" s="258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170</v>
      </c>
      <c r="AU392" s="16" t="s">
        <v>86</v>
      </c>
    </row>
    <row r="393" spans="1:65" s="2" customFormat="1" ht="16.5" customHeight="1">
      <c r="A393" s="37"/>
      <c r="B393" s="38"/>
      <c r="C393" s="281" t="s">
        <v>629</v>
      </c>
      <c r="D393" s="281" t="s">
        <v>214</v>
      </c>
      <c r="E393" s="282" t="s">
        <v>630</v>
      </c>
      <c r="F393" s="283" t="s">
        <v>631</v>
      </c>
      <c r="G393" s="284" t="s">
        <v>210</v>
      </c>
      <c r="H393" s="285">
        <v>36</v>
      </c>
      <c r="I393" s="286"/>
      <c r="J393" s="287">
        <f>ROUND(I393*H393,2)</f>
        <v>0</v>
      </c>
      <c r="K393" s="283" t="s">
        <v>167</v>
      </c>
      <c r="L393" s="288"/>
      <c r="M393" s="289" t="s">
        <v>1</v>
      </c>
      <c r="N393" s="290" t="s">
        <v>41</v>
      </c>
      <c r="O393" s="90"/>
      <c r="P393" s="251">
        <f>O393*H393</f>
        <v>0</v>
      </c>
      <c r="Q393" s="251">
        <v>0.011</v>
      </c>
      <c r="R393" s="251">
        <f>Q393*H393</f>
        <v>0.39599999999999996</v>
      </c>
      <c r="S393" s="251">
        <v>0</v>
      </c>
      <c r="T393" s="252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53" t="s">
        <v>368</v>
      </c>
      <c r="AT393" s="253" t="s">
        <v>214</v>
      </c>
      <c r="AU393" s="253" t="s">
        <v>86</v>
      </c>
      <c r="AY393" s="16" t="s">
        <v>161</v>
      </c>
      <c r="BE393" s="254">
        <f>IF(N393="základní",J393,0)</f>
        <v>0</v>
      </c>
      <c r="BF393" s="254">
        <f>IF(N393="snížená",J393,0)</f>
        <v>0</v>
      </c>
      <c r="BG393" s="254">
        <f>IF(N393="zákl. přenesená",J393,0)</f>
        <v>0</v>
      </c>
      <c r="BH393" s="254">
        <f>IF(N393="sníž. přenesená",J393,0)</f>
        <v>0</v>
      </c>
      <c r="BI393" s="254">
        <f>IF(N393="nulová",J393,0)</f>
        <v>0</v>
      </c>
      <c r="BJ393" s="16" t="s">
        <v>84</v>
      </c>
      <c r="BK393" s="254">
        <f>ROUND(I393*H393,2)</f>
        <v>0</v>
      </c>
      <c r="BL393" s="16" t="s">
        <v>273</v>
      </c>
      <c r="BM393" s="253" t="s">
        <v>632</v>
      </c>
    </row>
    <row r="394" spans="1:47" s="2" customFormat="1" ht="12">
      <c r="A394" s="37"/>
      <c r="B394" s="38"/>
      <c r="C394" s="39"/>
      <c r="D394" s="255" t="s">
        <v>170</v>
      </c>
      <c r="E394" s="39"/>
      <c r="F394" s="256" t="s">
        <v>631</v>
      </c>
      <c r="G394" s="39"/>
      <c r="H394" s="39"/>
      <c r="I394" s="153"/>
      <c r="J394" s="39"/>
      <c r="K394" s="39"/>
      <c r="L394" s="43"/>
      <c r="M394" s="257"/>
      <c r="N394" s="258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170</v>
      </c>
      <c r="AU394" s="16" t="s">
        <v>86</v>
      </c>
    </row>
    <row r="395" spans="1:65" s="2" customFormat="1" ht="21.75" customHeight="1">
      <c r="A395" s="37"/>
      <c r="B395" s="38"/>
      <c r="C395" s="242" t="s">
        <v>633</v>
      </c>
      <c r="D395" s="242" t="s">
        <v>163</v>
      </c>
      <c r="E395" s="243" t="s">
        <v>634</v>
      </c>
      <c r="F395" s="244" t="s">
        <v>635</v>
      </c>
      <c r="G395" s="245" t="s">
        <v>210</v>
      </c>
      <c r="H395" s="246">
        <v>22.11</v>
      </c>
      <c r="I395" s="247"/>
      <c r="J395" s="248">
        <f>ROUND(I395*H395,2)</f>
        <v>0</v>
      </c>
      <c r="K395" s="244" t="s">
        <v>167</v>
      </c>
      <c r="L395" s="43"/>
      <c r="M395" s="249" t="s">
        <v>1</v>
      </c>
      <c r="N395" s="250" t="s">
        <v>41</v>
      </c>
      <c r="O395" s="90"/>
      <c r="P395" s="251">
        <f>O395*H395</f>
        <v>0</v>
      </c>
      <c r="Q395" s="251">
        <v>3E-05</v>
      </c>
      <c r="R395" s="251">
        <f>Q395*H395</f>
        <v>0.0006633</v>
      </c>
      <c r="S395" s="251">
        <v>0</v>
      </c>
      <c r="T395" s="252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3" t="s">
        <v>273</v>
      </c>
      <c r="AT395" s="253" t="s">
        <v>163</v>
      </c>
      <c r="AU395" s="253" t="s">
        <v>86</v>
      </c>
      <c r="AY395" s="16" t="s">
        <v>161</v>
      </c>
      <c r="BE395" s="254">
        <f>IF(N395="základní",J395,0)</f>
        <v>0</v>
      </c>
      <c r="BF395" s="254">
        <f>IF(N395="snížená",J395,0)</f>
        <v>0</v>
      </c>
      <c r="BG395" s="254">
        <f>IF(N395="zákl. přenesená",J395,0)</f>
        <v>0</v>
      </c>
      <c r="BH395" s="254">
        <f>IF(N395="sníž. přenesená",J395,0)</f>
        <v>0</v>
      </c>
      <c r="BI395" s="254">
        <f>IF(N395="nulová",J395,0)</f>
        <v>0</v>
      </c>
      <c r="BJ395" s="16" t="s">
        <v>84</v>
      </c>
      <c r="BK395" s="254">
        <f>ROUND(I395*H395,2)</f>
        <v>0</v>
      </c>
      <c r="BL395" s="16" t="s">
        <v>273</v>
      </c>
      <c r="BM395" s="253" t="s">
        <v>636</v>
      </c>
    </row>
    <row r="396" spans="1:47" s="2" customFormat="1" ht="12">
      <c r="A396" s="37"/>
      <c r="B396" s="38"/>
      <c r="C396" s="39"/>
      <c r="D396" s="255" t="s">
        <v>170</v>
      </c>
      <c r="E396" s="39"/>
      <c r="F396" s="256" t="s">
        <v>637</v>
      </c>
      <c r="G396" s="39"/>
      <c r="H396" s="39"/>
      <c r="I396" s="153"/>
      <c r="J396" s="39"/>
      <c r="K396" s="39"/>
      <c r="L396" s="43"/>
      <c r="M396" s="257"/>
      <c r="N396" s="258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170</v>
      </c>
      <c r="AU396" s="16" t="s">
        <v>86</v>
      </c>
    </row>
    <row r="397" spans="1:51" s="13" customFormat="1" ht="12">
      <c r="A397" s="13"/>
      <c r="B397" s="259"/>
      <c r="C397" s="260"/>
      <c r="D397" s="255" t="s">
        <v>172</v>
      </c>
      <c r="E397" s="261" t="s">
        <v>1</v>
      </c>
      <c r="F397" s="262" t="s">
        <v>638</v>
      </c>
      <c r="G397" s="260"/>
      <c r="H397" s="263">
        <v>20.51</v>
      </c>
      <c r="I397" s="264"/>
      <c r="J397" s="260"/>
      <c r="K397" s="260"/>
      <c r="L397" s="265"/>
      <c r="M397" s="266"/>
      <c r="N397" s="267"/>
      <c r="O397" s="267"/>
      <c r="P397" s="267"/>
      <c r="Q397" s="267"/>
      <c r="R397" s="267"/>
      <c r="S397" s="267"/>
      <c r="T397" s="26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9" t="s">
        <v>172</v>
      </c>
      <c r="AU397" s="269" t="s">
        <v>86</v>
      </c>
      <c r="AV397" s="13" t="s">
        <v>86</v>
      </c>
      <c r="AW397" s="13" t="s">
        <v>32</v>
      </c>
      <c r="AX397" s="13" t="s">
        <v>76</v>
      </c>
      <c r="AY397" s="269" t="s">
        <v>161</v>
      </c>
    </row>
    <row r="398" spans="1:51" s="13" customFormat="1" ht="12">
      <c r="A398" s="13"/>
      <c r="B398" s="259"/>
      <c r="C398" s="260"/>
      <c r="D398" s="255" t="s">
        <v>172</v>
      </c>
      <c r="E398" s="261" t="s">
        <v>1</v>
      </c>
      <c r="F398" s="262" t="s">
        <v>639</v>
      </c>
      <c r="G398" s="260"/>
      <c r="H398" s="263">
        <v>1.6</v>
      </c>
      <c r="I398" s="264"/>
      <c r="J398" s="260"/>
      <c r="K398" s="260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172</v>
      </c>
      <c r="AU398" s="269" t="s">
        <v>86</v>
      </c>
      <c r="AV398" s="13" t="s">
        <v>86</v>
      </c>
      <c r="AW398" s="13" t="s">
        <v>32</v>
      </c>
      <c r="AX398" s="13" t="s">
        <v>76</v>
      </c>
      <c r="AY398" s="269" t="s">
        <v>161</v>
      </c>
    </row>
    <row r="399" spans="1:51" s="14" customFormat="1" ht="12">
      <c r="A399" s="14"/>
      <c r="B399" s="270"/>
      <c r="C399" s="271"/>
      <c r="D399" s="255" t="s">
        <v>172</v>
      </c>
      <c r="E399" s="272" t="s">
        <v>1</v>
      </c>
      <c r="F399" s="273" t="s">
        <v>183</v>
      </c>
      <c r="G399" s="271"/>
      <c r="H399" s="274">
        <v>22.110000000000003</v>
      </c>
      <c r="I399" s="275"/>
      <c r="J399" s="271"/>
      <c r="K399" s="271"/>
      <c r="L399" s="276"/>
      <c r="M399" s="277"/>
      <c r="N399" s="278"/>
      <c r="O399" s="278"/>
      <c r="P399" s="278"/>
      <c r="Q399" s="278"/>
      <c r="R399" s="278"/>
      <c r="S399" s="278"/>
      <c r="T399" s="27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0" t="s">
        <v>172</v>
      </c>
      <c r="AU399" s="280" t="s">
        <v>86</v>
      </c>
      <c r="AV399" s="14" t="s">
        <v>168</v>
      </c>
      <c r="AW399" s="14" t="s">
        <v>32</v>
      </c>
      <c r="AX399" s="14" t="s">
        <v>84</v>
      </c>
      <c r="AY399" s="280" t="s">
        <v>161</v>
      </c>
    </row>
    <row r="400" spans="1:63" s="12" customFormat="1" ht="22.8" customHeight="1">
      <c r="A400" s="12"/>
      <c r="B400" s="226"/>
      <c r="C400" s="227"/>
      <c r="D400" s="228" t="s">
        <v>75</v>
      </c>
      <c r="E400" s="240" t="s">
        <v>640</v>
      </c>
      <c r="F400" s="240" t="s">
        <v>641</v>
      </c>
      <c r="G400" s="227"/>
      <c r="H400" s="227"/>
      <c r="I400" s="230"/>
      <c r="J400" s="241">
        <f>BK400</f>
        <v>0</v>
      </c>
      <c r="K400" s="227"/>
      <c r="L400" s="232"/>
      <c r="M400" s="233"/>
      <c r="N400" s="234"/>
      <c r="O400" s="234"/>
      <c r="P400" s="235">
        <f>SUM(P401:P416)</f>
        <v>0</v>
      </c>
      <c r="Q400" s="234"/>
      <c r="R400" s="235">
        <f>SUM(R401:R416)</f>
        <v>0.3807064</v>
      </c>
      <c r="S400" s="234"/>
      <c r="T400" s="236">
        <f>SUM(T401:T416)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37" t="s">
        <v>86</v>
      </c>
      <c r="AT400" s="238" t="s">
        <v>75</v>
      </c>
      <c r="AU400" s="238" t="s">
        <v>84</v>
      </c>
      <c r="AY400" s="237" t="s">
        <v>161</v>
      </c>
      <c r="BK400" s="239">
        <f>SUM(BK401:BK416)</f>
        <v>0</v>
      </c>
    </row>
    <row r="401" spans="1:65" s="2" customFormat="1" ht="21.75" customHeight="1">
      <c r="A401" s="37"/>
      <c r="B401" s="38"/>
      <c r="C401" s="242" t="s">
        <v>642</v>
      </c>
      <c r="D401" s="242" t="s">
        <v>163</v>
      </c>
      <c r="E401" s="243" t="s">
        <v>643</v>
      </c>
      <c r="F401" s="244" t="s">
        <v>644</v>
      </c>
      <c r="G401" s="245" t="s">
        <v>210</v>
      </c>
      <c r="H401" s="246">
        <v>36.8</v>
      </c>
      <c r="I401" s="247"/>
      <c r="J401" s="248">
        <f>ROUND(I401*H401,2)</f>
        <v>0</v>
      </c>
      <c r="K401" s="244" t="s">
        <v>167</v>
      </c>
      <c r="L401" s="43"/>
      <c r="M401" s="249" t="s">
        <v>1</v>
      </c>
      <c r="N401" s="250" t="s">
        <v>41</v>
      </c>
      <c r="O401" s="90"/>
      <c r="P401" s="251">
        <f>O401*H401</f>
        <v>0</v>
      </c>
      <c r="Q401" s="251">
        <v>0</v>
      </c>
      <c r="R401" s="251">
        <f>Q401*H401</f>
        <v>0</v>
      </c>
      <c r="S401" s="251">
        <v>0</v>
      </c>
      <c r="T401" s="252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3" t="s">
        <v>273</v>
      </c>
      <c r="AT401" s="253" t="s">
        <v>163</v>
      </c>
      <c r="AU401" s="253" t="s">
        <v>86</v>
      </c>
      <c r="AY401" s="16" t="s">
        <v>161</v>
      </c>
      <c r="BE401" s="254">
        <f>IF(N401="základní",J401,0)</f>
        <v>0</v>
      </c>
      <c r="BF401" s="254">
        <f>IF(N401="snížená",J401,0)</f>
        <v>0</v>
      </c>
      <c r="BG401" s="254">
        <f>IF(N401="zákl. přenesená",J401,0)</f>
        <v>0</v>
      </c>
      <c r="BH401" s="254">
        <f>IF(N401="sníž. přenesená",J401,0)</f>
        <v>0</v>
      </c>
      <c r="BI401" s="254">
        <f>IF(N401="nulová",J401,0)</f>
        <v>0</v>
      </c>
      <c r="BJ401" s="16" t="s">
        <v>84</v>
      </c>
      <c r="BK401" s="254">
        <f>ROUND(I401*H401,2)</f>
        <v>0</v>
      </c>
      <c r="BL401" s="16" t="s">
        <v>273</v>
      </c>
      <c r="BM401" s="253" t="s">
        <v>645</v>
      </c>
    </row>
    <row r="402" spans="1:47" s="2" customFormat="1" ht="12">
      <c r="A402" s="37"/>
      <c r="B402" s="38"/>
      <c r="C402" s="39"/>
      <c r="D402" s="255" t="s">
        <v>170</v>
      </c>
      <c r="E402" s="39"/>
      <c r="F402" s="256" t="s">
        <v>646</v>
      </c>
      <c r="G402" s="39"/>
      <c r="H402" s="39"/>
      <c r="I402" s="153"/>
      <c r="J402" s="39"/>
      <c r="K402" s="39"/>
      <c r="L402" s="43"/>
      <c r="M402" s="257"/>
      <c r="N402" s="258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170</v>
      </c>
      <c r="AU402" s="16" t="s">
        <v>86</v>
      </c>
    </row>
    <row r="403" spans="1:65" s="2" customFormat="1" ht="21.75" customHeight="1">
      <c r="A403" s="37"/>
      <c r="B403" s="38"/>
      <c r="C403" s="281" t="s">
        <v>647</v>
      </c>
      <c r="D403" s="281" t="s">
        <v>214</v>
      </c>
      <c r="E403" s="282" t="s">
        <v>648</v>
      </c>
      <c r="F403" s="283" t="s">
        <v>649</v>
      </c>
      <c r="G403" s="284" t="s">
        <v>210</v>
      </c>
      <c r="H403" s="285">
        <v>75.072</v>
      </c>
      <c r="I403" s="286"/>
      <c r="J403" s="287">
        <f>ROUND(I403*H403,2)</f>
        <v>0</v>
      </c>
      <c r="K403" s="283" t="s">
        <v>167</v>
      </c>
      <c r="L403" s="288"/>
      <c r="M403" s="289" t="s">
        <v>1</v>
      </c>
      <c r="N403" s="290" t="s">
        <v>41</v>
      </c>
      <c r="O403" s="90"/>
      <c r="P403" s="251">
        <f>O403*H403</f>
        <v>0</v>
      </c>
      <c r="Q403" s="251">
        <v>0.0012</v>
      </c>
      <c r="R403" s="251">
        <f>Q403*H403</f>
        <v>0.0900864</v>
      </c>
      <c r="S403" s="251">
        <v>0</v>
      </c>
      <c r="T403" s="252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3" t="s">
        <v>368</v>
      </c>
      <c r="AT403" s="253" t="s">
        <v>214</v>
      </c>
      <c r="AU403" s="253" t="s">
        <v>86</v>
      </c>
      <c r="AY403" s="16" t="s">
        <v>161</v>
      </c>
      <c r="BE403" s="254">
        <f>IF(N403="základní",J403,0)</f>
        <v>0</v>
      </c>
      <c r="BF403" s="254">
        <f>IF(N403="snížená",J403,0)</f>
        <v>0</v>
      </c>
      <c r="BG403" s="254">
        <f>IF(N403="zákl. přenesená",J403,0)</f>
        <v>0</v>
      </c>
      <c r="BH403" s="254">
        <f>IF(N403="sníž. přenesená",J403,0)</f>
        <v>0</v>
      </c>
      <c r="BI403" s="254">
        <f>IF(N403="nulová",J403,0)</f>
        <v>0</v>
      </c>
      <c r="BJ403" s="16" t="s">
        <v>84</v>
      </c>
      <c r="BK403" s="254">
        <f>ROUND(I403*H403,2)</f>
        <v>0</v>
      </c>
      <c r="BL403" s="16" t="s">
        <v>273</v>
      </c>
      <c r="BM403" s="253" t="s">
        <v>650</v>
      </c>
    </row>
    <row r="404" spans="1:47" s="2" customFormat="1" ht="12">
      <c r="A404" s="37"/>
      <c r="B404" s="38"/>
      <c r="C404" s="39"/>
      <c r="D404" s="255" t="s">
        <v>170</v>
      </c>
      <c r="E404" s="39"/>
      <c r="F404" s="256" t="s">
        <v>649</v>
      </c>
      <c r="G404" s="39"/>
      <c r="H404" s="39"/>
      <c r="I404" s="153"/>
      <c r="J404" s="39"/>
      <c r="K404" s="39"/>
      <c r="L404" s="43"/>
      <c r="M404" s="257"/>
      <c r="N404" s="258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170</v>
      </c>
      <c r="AU404" s="16" t="s">
        <v>86</v>
      </c>
    </row>
    <row r="405" spans="1:51" s="13" customFormat="1" ht="12">
      <c r="A405" s="13"/>
      <c r="B405" s="259"/>
      <c r="C405" s="260"/>
      <c r="D405" s="255" t="s">
        <v>172</v>
      </c>
      <c r="E405" s="260"/>
      <c r="F405" s="262" t="s">
        <v>651</v>
      </c>
      <c r="G405" s="260"/>
      <c r="H405" s="263">
        <v>75.072</v>
      </c>
      <c r="I405" s="264"/>
      <c r="J405" s="260"/>
      <c r="K405" s="260"/>
      <c r="L405" s="265"/>
      <c r="M405" s="266"/>
      <c r="N405" s="267"/>
      <c r="O405" s="267"/>
      <c r="P405" s="267"/>
      <c r="Q405" s="267"/>
      <c r="R405" s="267"/>
      <c r="S405" s="267"/>
      <c r="T405" s="26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9" t="s">
        <v>172</v>
      </c>
      <c r="AU405" s="269" t="s">
        <v>86</v>
      </c>
      <c r="AV405" s="13" t="s">
        <v>86</v>
      </c>
      <c r="AW405" s="13" t="s">
        <v>4</v>
      </c>
      <c r="AX405" s="13" t="s">
        <v>84</v>
      </c>
      <c r="AY405" s="269" t="s">
        <v>161</v>
      </c>
    </row>
    <row r="406" spans="1:65" s="2" customFormat="1" ht="21.75" customHeight="1">
      <c r="A406" s="37"/>
      <c r="B406" s="38"/>
      <c r="C406" s="242" t="s">
        <v>652</v>
      </c>
      <c r="D406" s="242" t="s">
        <v>163</v>
      </c>
      <c r="E406" s="243" t="s">
        <v>653</v>
      </c>
      <c r="F406" s="244" t="s">
        <v>654</v>
      </c>
      <c r="G406" s="245" t="s">
        <v>210</v>
      </c>
      <c r="H406" s="246">
        <v>38</v>
      </c>
      <c r="I406" s="247"/>
      <c r="J406" s="248">
        <f>ROUND(I406*H406,2)</f>
        <v>0</v>
      </c>
      <c r="K406" s="244" t="s">
        <v>167</v>
      </c>
      <c r="L406" s="43"/>
      <c r="M406" s="249" t="s">
        <v>1</v>
      </c>
      <c r="N406" s="250" t="s">
        <v>41</v>
      </c>
      <c r="O406" s="90"/>
      <c r="P406" s="251">
        <f>O406*H406</f>
        <v>0</v>
      </c>
      <c r="Q406" s="251">
        <v>0</v>
      </c>
      <c r="R406" s="251">
        <f>Q406*H406</f>
        <v>0</v>
      </c>
      <c r="S406" s="251">
        <v>0</v>
      </c>
      <c r="T406" s="252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3" t="s">
        <v>273</v>
      </c>
      <c r="AT406" s="253" t="s">
        <v>163</v>
      </c>
      <c r="AU406" s="253" t="s">
        <v>86</v>
      </c>
      <c r="AY406" s="16" t="s">
        <v>161</v>
      </c>
      <c r="BE406" s="254">
        <f>IF(N406="základní",J406,0)</f>
        <v>0</v>
      </c>
      <c r="BF406" s="254">
        <f>IF(N406="snížená",J406,0)</f>
        <v>0</v>
      </c>
      <c r="BG406" s="254">
        <f>IF(N406="zákl. přenesená",J406,0)</f>
        <v>0</v>
      </c>
      <c r="BH406" s="254">
        <f>IF(N406="sníž. přenesená",J406,0)</f>
        <v>0</v>
      </c>
      <c r="BI406" s="254">
        <f>IF(N406="nulová",J406,0)</f>
        <v>0</v>
      </c>
      <c r="BJ406" s="16" t="s">
        <v>84</v>
      </c>
      <c r="BK406" s="254">
        <f>ROUND(I406*H406,2)</f>
        <v>0</v>
      </c>
      <c r="BL406" s="16" t="s">
        <v>273</v>
      </c>
      <c r="BM406" s="253" t="s">
        <v>655</v>
      </c>
    </row>
    <row r="407" spans="1:47" s="2" customFormat="1" ht="12">
      <c r="A407" s="37"/>
      <c r="B407" s="38"/>
      <c r="C407" s="39"/>
      <c r="D407" s="255" t="s">
        <v>170</v>
      </c>
      <c r="E407" s="39"/>
      <c r="F407" s="256" t="s">
        <v>656</v>
      </c>
      <c r="G407" s="39"/>
      <c r="H407" s="39"/>
      <c r="I407" s="153"/>
      <c r="J407" s="39"/>
      <c r="K407" s="39"/>
      <c r="L407" s="43"/>
      <c r="M407" s="257"/>
      <c r="N407" s="258"/>
      <c r="O407" s="90"/>
      <c r="P407" s="90"/>
      <c r="Q407" s="90"/>
      <c r="R407" s="90"/>
      <c r="S407" s="90"/>
      <c r="T407" s="91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16" t="s">
        <v>170</v>
      </c>
      <c r="AU407" s="16" t="s">
        <v>86</v>
      </c>
    </row>
    <row r="408" spans="1:65" s="2" customFormat="1" ht="21.75" customHeight="1">
      <c r="A408" s="37"/>
      <c r="B408" s="38"/>
      <c r="C408" s="281" t="s">
        <v>657</v>
      </c>
      <c r="D408" s="281" t="s">
        <v>214</v>
      </c>
      <c r="E408" s="282" t="s">
        <v>658</v>
      </c>
      <c r="F408" s="283" t="s">
        <v>659</v>
      </c>
      <c r="G408" s="284" t="s">
        <v>210</v>
      </c>
      <c r="H408" s="285">
        <v>38.76</v>
      </c>
      <c r="I408" s="286"/>
      <c r="J408" s="287">
        <f>ROUND(I408*H408,2)</f>
        <v>0</v>
      </c>
      <c r="K408" s="283" t="s">
        <v>167</v>
      </c>
      <c r="L408" s="288"/>
      <c r="M408" s="289" t="s">
        <v>1</v>
      </c>
      <c r="N408" s="290" t="s">
        <v>41</v>
      </c>
      <c r="O408" s="90"/>
      <c r="P408" s="251">
        <f>O408*H408</f>
        <v>0</v>
      </c>
      <c r="Q408" s="251">
        <v>0.006</v>
      </c>
      <c r="R408" s="251">
        <f>Q408*H408</f>
        <v>0.23256</v>
      </c>
      <c r="S408" s="251">
        <v>0</v>
      </c>
      <c r="T408" s="252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3" t="s">
        <v>368</v>
      </c>
      <c r="AT408" s="253" t="s">
        <v>214</v>
      </c>
      <c r="AU408" s="253" t="s">
        <v>86</v>
      </c>
      <c r="AY408" s="16" t="s">
        <v>161</v>
      </c>
      <c r="BE408" s="254">
        <f>IF(N408="základní",J408,0)</f>
        <v>0</v>
      </c>
      <c r="BF408" s="254">
        <f>IF(N408="snížená",J408,0)</f>
        <v>0</v>
      </c>
      <c r="BG408" s="254">
        <f>IF(N408="zákl. přenesená",J408,0)</f>
        <v>0</v>
      </c>
      <c r="BH408" s="254">
        <f>IF(N408="sníž. přenesená",J408,0)</f>
        <v>0</v>
      </c>
      <c r="BI408" s="254">
        <f>IF(N408="nulová",J408,0)</f>
        <v>0</v>
      </c>
      <c r="BJ408" s="16" t="s">
        <v>84</v>
      </c>
      <c r="BK408" s="254">
        <f>ROUND(I408*H408,2)</f>
        <v>0</v>
      </c>
      <c r="BL408" s="16" t="s">
        <v>273</v>
      </c>
      <c r="BM408" s="253" t="s">
        <v>660</v>
      </c>
    </row>
    <row r="409" spans="1:47" s="2" customFormat="1" ht="12">
      <c r="A409" s="37"/>
      <c r="B409" s="38"/>
      <c r="C409" s="39"/>
      <c r="D409" s="255" t="s">
        <v>170</v>
      </c>
      <c r="E409" s="39"/>
      <c r="F409" s="256" t="s">
        <v>659</v>
      </c>
      <c r="G409" s="39"/>
      <c r="H409" s="39"/>
      <c r="I409" s="153"/>
      <c r="J409" s="39"/>
      <c r="K409" s="39"/>
      <c r="L409" s="43"/>
      <c r="M409" s="257"/>
      <c r="N409" s="258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170</v>
      </c>
      <c r="AU409" s="16" t="s">
        <v>86</v>
      </c>
    </row>
    <row r="410" spans="1:51" s="13" customFormat="1" ht="12">
      <c r="A410" s="13"/>
      <c r="B410" s="259"/>
      <c r="C410" s="260"/>
      <c r="D410" s="255" t="s">
        <v>172</v>
      </c>
      <c r="E410" s="260"/>
      <c r="F410" s="262" t="s">
        <v>661</v>
      </c>
      <c r="G410" s="260"/>
      <c r="H410" s="263">
        <v>38.76</v>
      </c>
      <c r="I410" s="264"/>
      <c r="J410" s="260"/>
      <c r="K410" s="260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172</v>
      </c>
      <c r="AU410" s="269" t="s">
        <v>86</v>
      </c>
      <c r="AV410" s="13" t="s">
        <v>86</v>
      </c>
      <c r="AW410" s="13" t="s">
        <v>4</v>
      </c>
      <c r="AX410" s="13" t="s">
        <v>84</v>
      </c>
      <c r="AY410" s="269" t="s">
        <v>161</v>
      </c>
    </row>
    <row r="411" spans="1:65" s="2" customFormat="1" ht="16.5" customHeight="1">
      <c r="A411" s="37"/>
      <c r="B411" s="38"/>
      <c r="C411" s="281" t="s">
        <v>662</v>
      </c>
      <c r="D411" s="281" t="s">
        <v>214</v>
      </c>
      <c r="E411" s="282" t="s">
        <v>663</v>
      </c>
      <c r="F411" s="283" t="s">
        <v>664</v>
      </c>
      <c r="G411" s="284" t="s">
        <v>166</v>
      </c>
      <c r="H411" s="285">
        <v>2.713</v>
      </c>
      <c r="I411" s="286"/>
      <c r="J411" s="287">
        <f>ROUND(I411*H411,2)</f>
        <v>0</v>
      </c>
      <c r="K411" s="283" t="s">
        <v>167</v>
      </c>
      <c r="L411" s="288"/>
      <c r="M411" s="289" t="s">
        <v>1</v>
      </c>
      <c r="N411" s="290" t="s">
        <v>41</v>
      </c>
      <c r="O411" s="90"/>
      <c r="P411" s="251">
        <f>O411*H411</f>
        <v>0</v>
      </c>
      <c r="Q411" s="251">
        <v>0.02</v>
      </c>
      <c r="R411" s="251">
        <f>Q411*H411</f>
        <v>0.05426</v>
      </c>
      <c r="S411" s="251">
        <v>0</v>
      </c>
      <c r="T411" s="252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3" t="s">
        <v>368</v>
      </c>
      <c r="AT411" s="253" t="s">
        <v>214</v>
      </c>
      <c r="AU411" s="253" t="s">
        <v>86</v>
      </c>
      <c r="AY411" s="16" t="s">
        <v>161</v>
      </c>
      <c r="BE411" s="254">
        <f>IF(N411="základní",J411,0)</f>
        <v>0</v>
      </c>
      <c r="BF411" s="254">
        <f>IF(N411="snížená",J411,0)</f>
        <v>0</v>
      </c>
      <c r="BG411" s="254">
        <f>IF(N411="zákl. přenesená",J411,0)</f>
        <v>0</v>
      </c>
      <c r="BH411" s="254">
        <f>IF(N411="sníž. přenesená",J411,0)</f>
        <v>0</v>
      </c>
      <c r="BI411" s="254">
        <f>IF(N411="nulová",J411,0)</f>
        <v>0</v>
      </c>
      <c r="BJ411" s="16" t="s">
        <v>84</v>
      </c>
      <c r="BK411" s="254">
        <f>ROUND(I411*H411,2)</f>
        <v>0</v>
      </c>
      <c r="BL411" s="16" t="s">
        <v>273</v>
      </c>
      <c r="BM411" s="253" t="s">
        <v>665</v>
      </c>
    </row>
    <row r="412" spans="1:47" s="2" customFormat="1" ht="12">
      <c r="A412" s="37"/>
      <c r="B412" s="38"/>
      <c r="C412" s="39"/>
      <c r="D412" s="255" t="s">
        <v>170</v>
      </c>
      <c r="E412" s="39"/>
      <c r="F412" s="256" t="s">
        <v>664</v>
      </c>
      <c r="G412" s="39"/>
      <c r="H412" s="39"/>
      <c r="I412" s="153"/>
      <c r="J412" s="39"/>
      <c r="K412" s="39"/>
      <c r="L412" s="43"/>
      <c r="M412" s="257"/>
      <c r="N412" s="258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170</v>
      </c>
      <c r="AU412" s="16" t="s">
        <v>86</v>
      </c>
    </row>
    <row r="413" spans="1:51" s="13" customFormat="1" ht="12">
      <c r="A413" s="13"/>
      <c r="B413" s="259"/>
      <c r="C413" s="260"/>
      <c r="D413" s="255" t="s">
        <v>172</v>
      </c>
      <c r="E413" s="261" t="s">
        <v>1</v>
      </c>
      <c r="F413" s="262" t="s">
        <v>666</v>
      </c>
      <c r="G413" s="260"/>
      <c r="H413" s="263">
        <v>2.66</v>
      </c>
      <c r="I413" s="264"/>
      <c r="J413" s="260"/>
      <c r="K413" s="260"/>
      <c r="L413" s="265"/>
      <c r="M413" s="266"/>
      <c r="N413" s="267"/>
      <c r="O413" s="267"/>
      <c r="P413" s="267"/>
      <c r="Q413" s="267"/>
      <c r="R413" s="267"/>
      <c r="S413" s="267"/>
      <c r="T413" s="26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9" t="s">
        <v>172</v>
      </c>
      <c r="AU413" s="269" t="s">
        <v>86</v>
      </c>
      <c r="AV413" s="13" t="s">
        <v>86</v>
      </c>
      <c r="AW413" s="13" t="s">
        <v>32</v>
      </c>
      <c r="AX413" s="13" t="s">
        <v>84</v>
      </c>
      <c r="AY413" s="269" t="s">
        <v>161</v>
      </c>
    </row>
    <row r="414" spans="1:51" s="13" customFormat="1" ht="12">
      <c r="A414" s="13"/>
      <c r="B414" s="259"/>
      <c r="C414" s="260"/>
      <c r="D414" s="255" t="s">
        <v>172</v>
      </c>
      <c r="E414" s="260"/>
      <c r="F414" s="262" t="s">
        <v>667</v>
      </c>
      <c r="G414" s="260"/>
      <c r="H414" s="263">
        <v>2.713</v>
      </c>
      <c r="I414" s="264"/>
      <c r="J414" s="260"/>
      <c r="K414" s="260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172</v>
      </c>
      <c r="AU414" s="269" t="s">
        <v>86</v>
      </c>
      <c r="AV414" s="13" t="s">
        <v>86</v>
      </c>
      <c r="AW414" s="13" t="s">
        <v>4</v>
      </c>
      <c r="AX414" s="13" t="s">
        <v>84</v>
      </c>
      <c r="AY414" s="269" t="s">
        <v>161</v>
      </c>
    </row>
    <row r="415" spans="1:65" s="2" customFormat="1" ht="21.75" customHeight="1">
      <c r="A415" s="37"/>
      <c r="B415" s="38"/>
      <c r="C415" s="242" t="s">
        <v>668</v>
      </c>
      <c r="D415" s="242" t="s">
        <v>163</v>
      </c>
      <c r="E415" s="243" t="s">
        <v>669</v>
      </c>
      <c r="F415" s="244" t="s">
        <v>670</v>
      </c>
      <c r="G415" s="245" t="s">
        <v>210</v>
      </c>
      <c r="H415" s="246">
        <v>38</v>
      </c>
      <c r="I415" s="247"/>
      <c r="J415" s="248">
        <f>ROUND(I415*H415,2)</f>
        <v>0</v>
      </c>
      <c r="K415" s="244" t="s">
        <v>167</v>
      </c>
      <c r="L415" s="43"/>
      <c r="M415" s="249" t="s">
        <v>1</v>
      </c>
      <c r="N415" s="250" t="s">
        <v>41</v>
      </c>
      <c r="O415" s="90"/>
      <c r="P415" s="251">
        <f>O415*H415</f>
        <v>0</v>
      </c>
      <c r="Q415" s="251">
        <v>0.0001</v>
      </c>
      <c r="R415" s="251">
        <f>Q415*H415</f>
        <v>0.0038</v>
      </c>
      <c r="S415" s="251">
        <v>0</v>
      </c>
      <c r="T415" s="252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3" t="s">
        <v>273</v>
      </c>
      <c r="AT415" s="253" t="s">
        <v>163</v>
      </c>
      <c r="AU415" s="253" t="s">
        <v>86</v>
      </c>
      <c r="AY415" s="16" t="s">
        <v>161</v>
      </c>
      <c r="BE415" s="254">
        <f>IF(N415="základní",J415,0)</f>
        <v>0</v>
      </c>
      <c r="BF415" s="254">
        <f>IF(N415="snížená",J415,0)</f>
        <v>0</v>
      </c>
      <c r="BG415" s="254">
        <f>IF(N415="zákl. přenesená",J415,0)</f>
        <v>0</v>
      </c>
      <c r="BH415" s="254">
        <f>IF(N415="sníž. přenesená",J415,0)</f>
        <v>0</v>
      </c>
      <c r="BI415" s="254">
        <f>IF(N415="nulová",J415,0)</f>
        <v>0</v>
      </c>
      <c r="BJ415" s="16" t="s">
        <v>84</v>
      </c>
      <c r="BK415" s="254">
        <f>ROUND(I415*H415,2)</f>
        <v>0</v>
      </c>
      <c r="BL415" s="16" t="s">
        <v>273</v>
      </c>
      <c r="BM415" s="253" t="s">
        <v>671</v>
      </c>
    </row>
    <row r="416" spans="1:47" s="2" customFormat="1" ht="12">
      <c r="A416" s="37"/>
      <c r="B416" s="38"/>
      <c r="C416" s="39"/>
      <c r="D416" s="255" t="s">
        <v>170</v>
      </c>
      <c r="E416" s="39"/>
      <c r="F416" s="256" t="s">
        <v>672</v>
      </c>
      <c r="G416" s="39"/>
      <c r="H416" s="39"/>
      <c r="I416" s="153"/>
      <c r="J416" s="39"/>
      <c r="K416" s="39"/>
      <c r="L416" s="43"/>
      <c r="M416" s="257"/>
      <c r="N416" s="258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170</v>
      </c>
      <c r="AU416" s="16" t="s">
        <v>86</v>
      </c>
    </row>
    <row r="417" spans="1:63" s="12" customFormat="1" ht="22.8" customHeight="1">
      <c r="A417" s="12"/>
      <c r="B417" s="226"/>
      <c r="C417" s="227"/>
      <c r="D417" s="228" t="s">
        <v>75</v>
      </c>
      <c r="E417" s="240" t="s">
        <v>673</v>
      </c>
      <c r="F417" s="240" t="s">
        <v>674</v>
      </c>
      <c r="G417" s="227"/>
      <c r="H417" s="227"/>
      <c r="I417" s="230"/>
      <c r="J417" s="241">
        <f>BK417</f>
        <v>0</v>
      </c>
      <c r="K417" s="227"/>
      <c r="L417" s="232"/>
      <c r="M417" s="233"/>
      <c r="N417" s="234"/>
      <c r="O417" s="234"/>
      <c r="P417" s="235">
        <f>SUM(P418:P426)</f>
        <v>0</v>
      </c>
      <c r="Q417" s="234"/>
      <c r="R417" s="235">
        <f>SUM(R418:R426)</f>
        <v>0.17290408000000002</v>
      </c>
      <c r="S417" s="234"/>
      <c r="T417" s="236">
        <f>SUM(T418:T426)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37" t="s">
        <v>86</v>
      </c>
      <c r="AT417" s="238" t="s">
        <v>75</v>
      </c>
      <c r="AU417" s="238" t="s">
        <v>84</v>
      </c>
      <c r="AY417" s="237" t="s">
        <v>161</v>
      </c>
      <c r="BK417" s="239">
        <f>SUM(BK418:BK426)</f>
        <v>0</v>
      </c>
    </row>
    <row r="418" spans="1:65" s="2" customFormat="1" ht="21.75" customHeight="1">
      <c r="A418" s="37"/>
      <c r="B418" s="38"/>
      <c r="C418" s="242" t="s">
        <v>675</v>
      </c>
      <c r="D418" s="242" t="s">
        <v>163</v>
      </c>
      <c r="E418" s="243" t="s">
        <v>676</v>
      </c>
      <c r="F418" s="244" t="s">
        <v>677</v>
      </c>
      <c r="G418" s="245" t="s">
        <v>234</v>
      </c>
      <c r="H418" s="246">
        <v>48</v>
      </c>
      <c r="I418" s="247"/>
      <c r="J418" s="248">
        <f>ROUND(I418*H418,2)</f>
        <v>0</v>
      </c>
      <c r="K418" s="244" t="s">
        <v>167</v>
      </c>
      <c r="L418" s="43"/>
      <c r="M418" s="249" t="s">
        <v>1</v>
      </c>
      <c r="N418" s="250" t="s">
        <v>41</v>
      </c>
      <c r="O418" s="90"/>
      <c r="P418" s="251">
        <f>O418*H418</f>
        <v>0</v>
      </c>
      <c r="Q418" s="251">
        <v>0</v>
      </c>
      <c r="R418" s="251">
        <f>Q418*H418</f>
        <v>0</v>
      </c>
      <c r="S418" s="251">
        <v>0</v>
      </c>
      <c r="T418" s="252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53" t="s">
        <v>273</v>
      </c>
      <c r="AT418" s="253" t="s">
        <v>163</v>
      </c>
      <c r="AU418" s="253" t="s">
        <v>86</v>
      </c>
      <c r="AY418" s="16" t="s">
        <v>161</v>
      </c>
      <c r="BE418" s="254">
        <f>IF(N418="základní",J418,0)</f>
        <v>0</v>
      </c>
      <c r="BF418" s="254">
        <f>IF(N418="snížená",J418,0)</f>
        <v>0</v>
      </c>
      <c r="BG418" s="254">
        <f>IF(N418="zákl. přenesená",J418,0)</f>
        <v>0</v>
      </c>
      <c r="BH418" s="254">
        <f>IF(N418="sníž. přenesená",J418,0)</f>
        <v>0</v>
      </c>
      <c r="BI418" s="254">
        <f>IF(N418="nulová",J418,0)</f>
        <v>0</v>
      </c>
      <c r="BJ418" s="16" t="s">
        <v>84</v>
      </c>
      <c r="BK418" s="254">
        <f>ROUND(I418*H418,2)</f>
        <v>0</v>
      </c>
      <c r="BL418" s="16" t="s">
        <v>273</v>
      </c>
      <c r="BM418" s="253" t="s">
        <v>678</v>
      </c>
    </row>
    <row r="419" spans="1:47" s="2" customFormat="1" ht="12">
      <c r="A419" s="37"/>
      <c r="B419" s="38"/>
      <c r="C419" s="39"/>
      <c r="D419" s="255" t="s">
        <v>170</v>
      </c>
      <c r="E419" s="39"/>
      <c r="F419" s="256" t="s">
        <v>679</v>
      </c>
      <c r="G419" s="39"/>
      <c r="H419" s="39"/>
      <c r="I419" s="153"/>
      <c r="J419" s="39"/>
      <c r="K419" s="39"/>
      <c r="L419" s="43"/>
      <c r="M419" s="257"/>
      <c r="N419" s="258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170</v>
      </c>
      <c r="AU419" s="16" t="s">
        <v>86</v>
      </c>
    </row>
    <row r="420" spans="1:51" s="13" customFormat="1" ht="12">
      <c r="A420" s="13"/>
      <c r="B420" s="259"/>
      <c r="C420" s="260"/>
      <c r="D420" s="255" t="s">
        <v>172</v>
      </c>
      <c r="E420" s="261" t="s">
        <v>1</v>
      </c>
      <c r="F420" s="262" t="s">
        <v>680</v>
      </c>
      <c r="G420" s="260"/>
      <c r="H420" s="263">
        <v>48</v>
      </c>
      <c r="I420" s="264"/>
      <c r="J420" s="260"/>
      <c r="K420" s="260"/>
      <c r="L420" s="265"/>
      <c r="M420" s="266"/>
      <c r="N420" s="267"/>
      <c r="O420" s="267"/>
      <c r="P420" s="267"/>
      <c r="Q420" s="267"/>
      <c r="R420" s="267"/>
      <c r="S420" s="267"/>
      <c r="T420" s="26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9" t="s">
        <v>172</v>
      </c>
      <c r="AU420" s="269" t="s">
        <v>86</v>
      </c>
      <c r="AV420" s="13" t="s">
        <v>86</v>
      </c>
      <c r="AW420" s="13" t="s">
        <v>32</v>
      </c>
      <c r="AX420" s="13" t="s">
        <v>84</v>
      </c>
      <c r="AY420" s="269" t="s">
        <v>161</v>
      </c>
    </row>
    <row r="421" spans="1:65" s="2" customFormat="1" ht="16.5" customHeight="1">
      <c r="A421" s="37"/>
      <c r="B421" s="38"/>
      <c r="C421" s="281" t="s">
        <v>681</v>
      </c>
      <c r="D421" s="281" t="s">
        <v>214</v>
      </c>
      <c r="E421" s="282" t="s">
        <v>682</v>
      </c>
      <c r="F421" s="283" t="s">
        <v>683</v>
      </c>
      <c r="G421" s="284" t="s">
        <v>166</v>
      </c>
      <c r="H421" s="285">
        <v>0.48</v>
      </c>
      <c r="I421" s="286"/>
      <c r="J421" s="287">
        <f>ROUND(I421*H421,2)</f>
        <v>0</v>
      </c>
      <c r="K421" s="283" t="s">
        <v>1</v>
      </c>
      <c r="L421" s="288"/>
      <c r="M421" s="289" t="s">
        <v>1</v>
      </c>
      <c r="N421" s="290" t="s">
        <v>41</v>
      </c>
      <c r="O421" s="90"/>
      <c r="P421" s="251">
        <f>O421*H421</f>
        <v>0</v>
      </c>
      <c r="Q421" s="251">
        <v>0.02</v>
      </c>
      <c r="R421" s="251">
        <f>Q421*H421</f>
        <v>0.0096</v>
      </c>
      <c r="S421" s="251">
        <v>0</v>
      </c>
      <c r="T421" s="252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53" t="s">
        <v>368</v>
      </c>
      <c r="AT421" s="253" t="s">
        <v>214</v>
      </c>
      <c r="AU421" s="253" t="s">
        <v>86</v>
      </c>
      <c r="AY421" s="16" t="s">
        <v>161</v>
      </c>
      <c r="BE421" s="254">
        <f>IF(N421="základní",J421,0)</f>
        <v>0</v>
      </c>
      <c r="BF421" s="254">
        <f>IF(N421="snížená",J421,0)</f>
        <v>0</v>
      </c>
      <c r="BG421" s="254">
        <f>IF(N421="zákl. přenesená",J421,0)</f>
        <v>0</v>
      </c>
      <c r="BH421" s="254">
        <f>IF(N421="sníž. přenesená",J421,0)</f>
        <v>0</v>
      </c>
      <c r="BI421" s="254">
        <f>IF(N421="nulová",J421,0)</f>
        <v>0</v>
      </c>
      <c r="BJ421" s="16" t="s">
        <v>84</v>
      </c>
      <c r="BK421" s="254">
        <f>ROUND(I421*H421,2)</f>
        <v>0</v>
      </c>
      <c r="BL421" s="16" t="s">
        <v>273</v>
      </c>
      <c r="BM421" s="253" t="s">
        <v>684</v>
      </c>
    </row>
    <row r="422" spans="1:47" s="2" customFormat="1" ht="12">
      <c r="A422" s="37"/>
      <c r="B422" s="38"/>
      <c r="C422" s="39"/>
      <c r="D422" s="255" t="s">
        <v>170</v>
      </c>
      <c r="E422" s="39"/>
      <c r="F422" s="256" t="s">
        <v>683</v>
      </c>
      <c r="G422" s="39"/>
      <c r="H422" s="39"/>
      <c r="I422" s="153"/>
      <c r="J422" s="39"/>
      <c r="K422" s="39"/>
      <c r="L422" s="43"/>
      <c r="M422" s="257"/>
      <c r="N422" s="258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170</v>
      </c>
      <c r="AU422" s="16" t="s">
        <v>86</v>
      </c>
    </row>
    <row r="423" spans="1:51" s="13" customFormat="1" ht="12">
      <c r="A423" s="13"/>
      <c r="B423" s="259"/>
      <c r="C423" s="260"/>
      <c r="D423" s="255" t="s">
        <v>172</v>
      </c>
      <c r="E423" s="261" t="s">
        <v>1</v>
      </c>
      <c r="F423" s="262" t="s">
        <v>685</v>
      </c>
      <c r="G423" s="260"/>
      <c r="H423" s="263">
        <v>0.48</v>
      </c>
      <c r="I423" s="264"/>
      <c r="J423" s="260"/>
      <c r="K423" s="260"/>
      <c r="L423" s="265"/>
      <c r="M423" s="266"/>
      <c r="N423" s="267"/>
      <c r="O423" s="267"/>
      <c r="P423" s="267"/>
      <c r="Q423" s="267"/>
      <c r="R423" s="267"/>
      <c r="S423" s="267"/>
      <c r="T423" s="26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9" t="s">
        <v>172</v>
      </c>
      <c r="AU423" s="269" t="s">
        <v>86</v>
      </c>
      <c r="AV423" s="13" t="s">
        <v>86</v>
      </c>
      <c r="AW423" s="13" t="s">
        <v>32</v>
      </c>
      <c r="AX423" s="13" t="s">
        <v>84</v>
      </c>
      <c r="AY423" s="269" t="s">
        <v>161</v>
      </c>
    </row>
    <row r="424" spans="1:65" s="2" customFormat="1" ht="21.75" customHeight="1">
      <c r="A424" s="37"/>
      <c r="B424" s="38"/>
      <c r="C424" s="242" t="s">
        <v>686</v>
      </c>
      <c r="D424" s="242" t="s">
        <v>163</v>
      </c>
      <c r="E424" s="243" t="s">
        <v>687</v>
      </c>
      <c r="F424" s="244" t="s">
        <v>688</v>
      </c>
      <c r="G424" s="245" t="s">
        <v>210</v>
      </c>
      <c r="H424" s="246">
        <v>11.698</v>
      </c>
      <c r="I424" s="247"/>
      <c r="J424" s="248">
        <f>ROUND(I424*H424,2)</f>
        <v>0</v>
      </c>
      <c r="K424" s="244" t="s">
        <v>167</v>
      </c>
      <c r="L424" s="43"/>
      <c r="M424" s="249" t="s">
        <v>1</v>
      </c>
      <c r="N424" s="250" t="s">
        <v>41</v>
      </c>
      <c r="O424" s="90"/>
      <c r="P424" s="251">
        <f>O424*H424</f>
        <v>0</v>
      </c>
      <c r="Q424" s="251">
        <v>0.01396</v>
      </c>
      <c r="R424" s="251">
        <f>Q424*H424</f>
        <v>0.16330408000000002</v>
      </c>
      <c r="S424" s="251">
        <v>0</v>
      </c>
      <c r="T424" s="252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3" t="s">
        <v>273</v>
      </c>
      <c r="AT424" s="253" t="s">
        <v>163</v>
      </c>
      <c r="AU424" s="253" t="s">
        <v>86</v>
      </c>
      <c r="AY424" s="16" t="s">
        <v>161</v>
      </c>
      <c r="BE424" s="254">
        <f>IF(N424="základní",J424,0)</f>
        <v>0</v>
      </c>
      <c r="BF424" s="254">
        <f>IF(N424="snížená",J424,0)</f>
        <v>0</v>
      </c>
      <c r="BG424" s="254">
        <f>IF(N424="zákl. přenesená",J424,0)</f>
        <v>0</v>
      </c>
      <c r="BH424" s="254">
        <f>IF(N424="sníž. přenesená",J424,0)</f>
        <v>0</v>
      </c>
      <c r="BI424" s="254">
        <f>IF(N424="nulová",J424,0)</f>
        <v>0</v>
      </c>
      <c r="BJ424" s="16" t="s">
        <v>84</v>
      </c>
      <c r="BK424" s="254">
        <f>ROUND(I424*H424,2)</f>
        <v>0</v>
      </c>
      <c r="BL424" s="16" t="s">
        <v>273</v>
      </c>
      <c r="BM424" s="253" t="s">
        <v>689</v>
      </c>
    </row>
    <row r="425" spans="1:47" s="2" customFormat="1" ht="12">
      <c r="A425" s="37"/>
      <c r="B425" s="38"/>
      <c r="C425" s="39"/>
      <c r="D425" s="255" t="s">
        <v>170</v>
      </c>
      <c r="E425" s="39"/>
      <c r="F425" s="256" t="s">
        <v>690</v>
      </c>
      <c r="G425" s="39"/>
      <c r="H425" s="39"/>
      <c r="I425" s="153"/>
      <c r="J425" s="39"/>
      <c r="K425" s="39"/>
      <c r="L425" s="43"/>
      <c r="M425" s="257"/>
      <c r="N425" s="258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170</v>
      </c>
      <c r="AU425" s="16" t="s">
        <v>86</v>
      </c>
    </row>
    <row r="426" spans="1:51" s="13" customFormat="1" ht="12">
      <c r="A426" s="13"/>
      <c r="B426" s="259"/>
      <c r="C426" s="260"/>
      <c r="D426" s="255" t="s">
        <v>172</v>
      </c>
      <c r="E426" s="261" t="s">
        <v>1</v>
      </c>
      <c r="F426" s="262" t="s">
        <v>691</v>
      </c>
      <c r="G426" s="260"/>
      <c r="H426" s="263">
        <v>11.698</v>
      </c>
      <c r="I426" s="264"/>
      <c r="J426" s="260"/>
      <c r="K426" s="260"/>
      <c r="L426" s="265"/>
      <c r="M426" s="266"/>
      <c r="N426" s="267"/>
      <c r="O426" s="267"/>
      <c r="P426" s="267"/>
      <c r="Q426" s="267"/>
      <c r="R426" s="267"/>
      <c r="S426" s="267"/>
      <c r="T426" s="26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9" t="s">
        <v>172</v>
      </c>
      <c r="AU426" s="269" t="s">
        <v>86</v>
      </c>
      <c r="AV426" s="13" t="s">
        <v>86</v>
      </c>
      <c r="AW426" s="13" t="s">
        <v>32</v>
      </c>
      <c r="AX426" s="13" t="s">
        <v>84</v>
      </c>
      <c r="AY426" s="269" t="s">
        <v>161</v>
      </c>
    </row>
    <row r="427" spans="1:63" s="12" customFormat="1" ht="22.8" customHeight="1">
      <c r="A427" s="12"/>
      <c r="B427" s="226"/>
      <c r="C427" s="227"/>
      <c r="D427" s="228" t="s">
        <v>75</v>
      </c>
      <c r="E427" s="240" t="s">
        <v>692</v>
      </c>
      <c r="F427" s="240" t="s">
        <v>693</v>
      </c>
      <c r="G427" s="227"/>
      <c r="H427" s="227"/>
      <c r="I427" s="230"/>
      <c r="J427" s="241">
        <f>BK427</f>
        <v>0</v>
      </c>
      <c r="K427" s="227"/>
      <c r="L427" s="232"/>
      <c r="M427" s="233"/>
      <c r="N427" s="234"/>
      <c r="O427" s="234"/>
      <c r="P427" s="235">
        <f>SUM(P428:P432)</f>
        <v>0</v>
      </c>
      <c r="Q427" s="234"/>
      <c r="R427" s="235">
        <f>SUM(R428:R432)</f>
        <v>0.49125803999999995</v>
      </c>
      <c r="S427" s="234"/>
      <c r="T427" s="236">
        <f>SUM(T428:T432)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37" t="s">
        <v>86</v>
      </c>
      <c r="AT427" s="238" t="s">
        <v>75</v>
      </c>
      <c r="AU427" s="238" t="s">
        <v>84</v>
      </c>
      <c r="AY427" s="237" t="s">
        <v>161</v>
      </c>
      <c r="BK427" s="239">
        <f>SUM(BK428:BK432)</f>
        <v>0</v>
      </c>
    </row>
    <row r="428" spans="1:65" s="2" customFormat="1" ht="21.75" customHeight="1">
      <c r="A428" s="37"/>
      <c r="B428" s="38"/>
      <c r="C428" s="242" t="s">
        <v>694</v>
      </c>
      <c r="D428" s="242" t="s">
        <v>163</v>
      </c>
      <c r="E428" s="243" t="s">
        <v>695</v>
      </c>
      <c r="F428" s="244" t="s">
        <v>696</v>
      </c>
      <c r="G428" s="245" t="s">
        <v>210</v>
      </c>
      <c r="H428" s="246">
        <v>16.817</v>
      </c>
      <c r="I428" s="247"/>
      <c r="J428" s="248">
        <f>ROUND(I428*H428,2)</f>
        <v>0</v>
      </c>
      <c r="K428" s="244" t="s">
        <v>167</v>
      </c>
      <c r="L428" s="43"/>
      <c r="M428" s="249" t="s">
        <v>1</v>
      </c>
      <c r="N428" s="250" t="s">
        <v>41</v>
      </c>
      <c r="O428" s="90"/>
      <c r="P428" s="251">
        <f>O428*H428</f>
        <v>0</v>
      </c>
      <c r="Q428" s="251">
        <v>0.02012</v>
      </c>
      <c r="R428" s="251">
        <f>Q428*H428</f>
        <v>0.33835803999999997</v>
      </c>
      <c r="S428" s="251">
        <v>0</v>
      </c>
      <c r="T428" s="252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3" t="s">
        <v>273</v>
      </c>
      <c r="AT428" s="253" t="s">
        <v>163</v>
      </c>
      <c r="AU428" s="253" t="s">
        <v>86</v>
      </c>
      <c r="AY428" s="16" t="s">
        <v>161</v>
      </c>
      <c r="BE428" s="254">
        <f>IF(N428="základní",J428,0)</f>
        <v>0</v>
      </c>
      <c r="BF428" s="254">
        <f>IF(N428="snížená",J428,0)</f>
        <v>0</v>
      </c>
      <c r="BG428" s="254">
        <f>IF(N428="zákl. přenesená",J428,0)</f>
        <v>0</v>
      </c>
      <c r="BH428" s="254">
        <f>IF(N428="sníž. přenesená",J428,0)</f>
        <v>0</v>
      </c>
      <c r="BI428" s="254">
        <f>IF(N428="nulová",J428,0)</f>
        <v>0</v>
      </c>
      <c r="BJ428" s="16" t="s">
        <v>84</v>
      </c>
      <c r="BK428" s="254">
        <f>ROUND(I428*H428,2)</f>
        <v>0</v>
      </c>
      <c r="BL428" s="16" t="s">
        <v>273</v>
      </c>
      <c r="BM428" s="253" t="s">
        <v>697</v>
      </c>
    </row>
    <row r="429" spans="1:47" s="2" customFormat="1" ht="12">
      <c r="A429" s="37"/>
      <c r="B429" s="38"/>
      <c r="C429" s="39"/>
      <c r="D429" s="255" t="s">
        <v>170</v>
      </c>
      <c r="E429" s="39"/>
      <c r="F429" s="256" t="s">
        <v>698</v>
      </c>
      <c r="G429" s="39"/>
      <c r="H429" s="39"/>
      <c r="I429" s="153"/>
      <c r="J429" s="39"/>
      <c r="K429" s="39"/>
      <c r="L429" s="43"/>
      <c r="M429" s="257"/>
      <c r="N429" s="258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170</v>
      </c>
      <c r="AU429" s="16" t="s">
        <v>86</v>
      </c>
    </row>
    <row r="430" spans="1:51" s="13" customFormat="1" ht="12">
      <c r="A430" s="13"/>
      <c r="B430" s="259"/>
      <c r="C430" s="260"/>
      <c r="D430" s="255" t="s">
        <v>172</v>
      </c>
      <c r="E430" s="261" t="s">
        <v>1</v>
      </c>
      <c r="F430" s="262" t="s">
        <v>699</v>
      </c>
      <c r="G430" s="260"/>
      <c r="H430" s="263">
        <v>16.817</v>
      </c>
      <c r="I430" s="264"/>
      <c r="J430" s="260"/>
      <c r="K430" s="260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172</v>
      </c>
      <c r="AU430" s="269" t="s">
        <v>86</v>
      </c>
      <c r="AV430" s="13" t="s">
        <v>86</v>
      </c>
      <c r="AW430" s="13" t="s">
        <v>32</v>
      </c>
      <c r="AX430" s="13" t="s">
        <v>84</v>
      </c>
      <c r="AY430" s="269" t="s">
        <v>161</v>
      </c>
    </row>
    <row r="431" spans="1:65" s="2" customFormat="1" ht="21.75" customHeight="1">
      <c r="A431" s="37"/>
      <c r="B431" s="38"/>
      <c r="C431" s="242" t="s">
        <v>700</v>
      </c>
      <c r="D431" s="242" t="s">
        <v>163</v>
      </c>
      <c r="E431" s="243" t="s">
        <v>701</v>
      </c>
      <c r="F431" s="244" t="s">
        <v>702</v>
      </c>
      <c r="G431" s="245" t="s">
        <v>289</v>
      </c>
      <c r="H431" s="246">
        <v>5</v>
      </c>
      <c r="I431" s="247"/>
      <c r="J431" s="248">
        <f>ROUND(I431*H431,2)</f>
        <v>0</v>
      </c>
      <c r="K431" s="244" t="s">
        <v>167</v>
      </c>
      <c r="L431" s="43"/>
      <c r="M431" s="249" t="s">
        <v>1</v>
      </c>
      <c r="N431" s="250" t="s">
        <v>41</v>
      </c>
      <c r="O431" s="90"/>
      <c r="P431" s="251">
        <f>O431*H431</f>
        <v>0</v>
      </c>
      <c r="Q431" s="251">
        <v>0.03058</v>
      </c>
      <c r="R431" s="251">
        <f>Q431*H431</f>
        <v>0.1529</v>
      </c>
      <c r="S431" s="251">
        <v>0</v>
      </c>
      <c r="T431" s="252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53" t="s">
        <v>273</v>
      </c>
      <c r="AT431" s="253" t="s">
        <v>163</v>
      </c>
      <c r="AU431" s="253" t="s">
        <v>86</v>
      </c>
      <c r="AY431" s="16" t="s">
        <v>161</v>
      </c>
      <c r="BE431" s="254">
        <f>IF(N431="základní",J431,0)</f>
        <v>0</v>
      </c>
      <c r="BF431" s="254">
        <f>IF(N431="snížená",J431,0)</f>
        <v>0</v>
      </c>
      <c r="BG431" s="254">
        <f>IF(N431="zákl. přenesená",J431,0)</f>
        <v>0</v>
      </c>
      <c r="BH431" s="254">
        <f>IF(N431="sníž. přenesená",J431,0)</f>
        <v>0</v>
      </c>
      <c r="BI431" s="254">
        <f>IF(N431="nulová",J431,0)</f>
        <v>0</v>
      </c>
      <c r="BJ431" s="16" t="s">
        <v>84</v>
      </c>
      <c r="BK431" s="254">
        <f>ROUND(I431*H431,2)</f>
        <v>0</v>
      </c>
      <c r="BL431" s="16" t="s">
        <v>273</v>
      </c>
      <c r="BM431" s="253" t="s">
        <v>703</v>
      </c>
    </row>
    <row r="432" spans="1:47" s="2" customFormat="1" ht="12">
      <c r="A432" s="37"/>
      <c r="B432" s="38"/>
      <c r="C432" s="39"/>
      <c r="D432" s="255" t="s">
        <v>170</v>
      </c>
      <c r="E432" s="39"/>
      <c r="F432" s="256" t="s">
        <v>704</v>
      </c>
      <c r="G432" s="39"/>
      <c r="H432" s="39"/>
      <c r="I432" s="153"/>
      <c r="J432" s="39"/>
      <c r="K432" s="39"/>
      <c r="L432" s="43"/>
      <c r="M432" s="257"/>
      <c r="N432" s="258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6" t="s">
        <v>170</v>
      </c>
      <c r="AU432" s="16" t="s">
        <v>86</v>
      </c>
    </row>
    <row r="433" spans="1:63" s="12" customFormat="1" ht="22.8" customHeight="1">
      <c r="A433" s="12"/>
      <c r="B433" s="226"/>
      <c r="C433" s="227"/>
      <c r="D433" s="228" t="s">
        <v>75</v>
      </c>
      <c r="E433" s="240" t="s">
        <v>705</v>
      </c>
      <c r="F433" s="240" t="s">
        <v>706</v>
      </c>
      <c r="G433" s="227"/>
      <c r="H433" s="227"/>
      <c r="I433" s="230"/>
      <c r="J433" s="241">
        <f>BK433</f>
        <v>0</v>
      </c>
      <c r="K433" s="227"/>
      <c r="L433" s="232"/>
      <c r="M433" s="233"/>
      <c r="N433" s="234"/>
      <c r="O433" s="234"/>
      <c r="P433" s="235">
        <f>SUM(P434:P437)</f>
        <v>0</v>
      </c>
      <c r="Q433" s="234"/>
      <c r="R433" s="235">
        <f>SUM(R434:R437)</f>
        <v>0.005024000000000001</v>
      </c>
      <c r="S433" s="234"/>
      <c r="T433" s="236">
        <f>SUM(T434:T437)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37" t="s">
        <v>86</v>
      </c>
      <c r="AT433" s="238" t="s">
        <v>75</v>
      </c>
      <c r="AU433" s="238" t="s">
        <v>84</v>
      </c>
      <c r="AY433" s="237" t="s">
        <v>161</v>
      </c>
      <c r="BK433" s="239">
        <f>SUM(BK434:BK437)</f>
        <v>0</v>
      </c>
    </row>
    <row r="434" spans="1:65" s="2" customFormat="1" ht="21.75" customHeight="1">
      <c r="A434" s="37"/>
      <c r="B434" s="38"/>
      <c r="C434" s="242" t="s">
        <v>707</v>
      </c>
      <c r="D434" s="242" t="s">
        <v>163</v>
      </c>
      <c r="E434" s="243" t="s">
        <v>708</v>
      </c>
      <c r="F434" s="244" t="s">
        <v>709</v>
      </c>
      <c r="G434" s="245" t="s">
        <v>289</v>
      </c>
      <c r="H434" s="246">
        <v>1</v>
      </c>
      <c r="I434" s="247"/>
      <c r="J434" s="248">
        <f>ROUND(I434*H434,2)</f>
        <v>0</v>
      </c>
      <c r="K434" s="244" t="s">
        <v>167</v>
      </c>
      <c r="L434" s="43"/>
      <c r="M434" s="249" t="s">
        <v>1</v>
      </c>
      <c r="N434" s="250" t="s">
        <v>41</v>
      </c>
      <c r="O434" s="90"/>
      <c r="P434" s="251">
        <f>O434*H434</f>
        <v>0</v>
      </c>
      <c r="Q434" s="251">
        <v>0.00025</v>
      </c>
      <c r="R434" s="251">
        <f>Q434*H434</f>
        <v>0.00025</v>
      </c>
      <c r="S434" s="251">
        <v>0</v>
      </c>
      <c r="T434" s="252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53" t="s">
        <v>273</v>
      </c>
      <c r="AT434" s="253" t="s">
        <v>163</v>
      </c>
      <c r="AU434" s="253" t="s">
        <v>86</v>
      </c>
      <c r="AY434" s="16" t="s">
        <v>161</v>
      </c>
      <c r="BE434" s="254">
        <f>IF(N434="základní",J434,0)</f>
        <v>0</v>
      </c>
      <c r="BF434" s="254">
        <f>IF(N434="snížená",J434,0)</f>
        <v>0</v>
      </c>
      <c r="BG434" s="254">
        <f>IF(N434="zákl. přenesená",J434,0)</f>
        <v>0</v>
      </c>
      <c r="BH434" s="254">
        <f>IF(N434="sníž. přenesená",J434,0)</f>
        <v>0</v>
      </c>
      <c r="BI434" s="254">
        <f>IF(N434="nulová",J434,0)</f>
        <v>0</v>
      </c>
      <c r="BJ434" s="16" t="s">
        <v>84</v>
      </c>
      <c r="BK434" s="254">
        <f>ROUND(I434*H434,2)</f>
        <v>0</v>
      </c>
      <c r="BL434" s="16" t="s">
        <v>273</v>
      </c>
      <c r="BM434" s="253" t="s">
        <v>710</v>
      </c>
    </row>
    <row r="435" spans="1:47" s="2" customFormat="1" ht="12">
      <c r="A435" s="37"/>
      <c r="B435" s="38"/>
      <c r="C435" s="39"/>
      <c r="D435" s="255" t="s">
        <v>170</v>
      </c>
      <c r="E435" s="39"/>
      <c r="F435" s="256" t="s">
        <v>711</v>
      </c>
      <c r="G435" s="39"/>
      <c r="H435" s="39"/>
      <c r="I435" s="153"/>
      <c r="J435" s="39"/>
      <c r="K435" s="39"/>
      <c r="L435" s="43"/>
      <c r="M435" s="257"/>
      <c r="N435" s="258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6" t="s">
        <v>170</v>
      </c>
      <c r="AU435" s="16" t="s">
        <v>86</v>
      </c>
    </row>
    <row r="436" spans="1:65" s="2" customFormat="1" ht="21.75" customHeight="1">
      <c r="A436" s="37"/>
      <c r="B436" s="38"/>
      <c r="C436" s="242" t="s">
        <v>712</v>
      </c>
      <c r="D436" s="242" t="s">
        <v>163</v>
      </c>
      <c r="E436" s="243" t="s">
        <v>713</v>
      </c>
      <c r="F436" s="244" t="s">
        <v>714</v>
      </c>
      <c r="G436" s="245" t="s">
        <v>234</v>
      </c>
      <c r="H436" s="246">
        <v>2.2</v>
      </c>
      <c r="I436" s="247"/>
      <c r="J436" s="248">
        <f>ROUND(I436*H436,2)</f>
        <v>0</v>
      </c>
      <c r="K436" s="244" t="s">
        <v>167</v>
      </c>
      <c r="L436" s="43"/>
      <c r="M436" s="249" t="s">
        <v>1</v>
      </c>
      <c r="N436" s="250" t="s">
        <v>41</v>
      </c>
      <c r="O436" s="90"/>
      <c r="P436" s="251">
        <f>O436*H436</f>
        <v>0</v>
      </c>
      <c r="Q436" s="251">
        <v>0.00217</v>
      </c>
      <c r="R436" s="251">
        <f>Q436*H436</f>
        <v>0.0047740000000000005</v>
      </c>
      <c r="S436" s="251">
        <v>0</v>
      </c>
      <c r="T436" s="252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3" t="s">
        <v>273</v>
      </c>
      <c r="AT436" s="253" t="s">
        <v>163</v>
      </c>
      <c r="AU436" s="253" t="s">
        <v>86</v>
      </c>
      <c r="AY436" s="16" t="s">
        <v>161</v>
      </c>
      <c r="BE436" s="254">
        <f>IF(N436="základní",J436,0)</f>
        <v>0</v>
      </c>
      <c r="BF436" s="254">
        <f>IF(N436="snížená",J436,0)</f>
        <v>0</v>
      </c>
      <c r="BG436" s="254">
        <f>IF(N436="zákl. přenesená",J436,0)</f>
        <v>0</v>
      </c>
      <c r="BH436" s="254">
        <f>IF(N436="sníž. přenesená",J436,0)</f>
        <v>0</v>
      </c>
      <c r="BI436" s="254">
        <f>IF(N436="nulová",J436,0)</f>
        <v>0</v>
      </c>
      <c r="BJ436" s="16" t="s">
        <v>84</v>
      </c>
      <c r="BK436" s="254">
        <f>ROUND(I436*H436,2)</f>
        <v>0</v>
      </c>
      <c r="BL436" s="16" t="s">
        <v>273</v>
      </c>
      <c r="BM436" s="253" t="s">
        <v>715</v>
      </c>
    </row>
    <row r="437" spans="1:47" s="2" customFormat="1" ht="12">
      <c r="A437" s="37"/>
      <c r="B437" s="38"/>
      <c r="C437" s="39"/>
      <c r="D437" s="255" t="s">
        <v>170</v>
      </c>
      <c r="E437" s="39"/>
      <c r="F437" s="256" t="s">
        <v>716</v>
      </c>
      <c r="G437" s="39"/>
      <c r="H437" s="39"/>
      <c r="I437" s="153"/>
      <c r="J437" s="39"/>
      <c r="K437" s="39"/>
      <c r="L437" s="43"/>
      <c r="M437" s="257"/>
      <c r="N437" s="258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170</v>
      </c>
      <c r="AU437" s="16" t="s">
        <v>86</v>
      </c>
    </row>
    <row r="438" spans="1:63" s="12" customFormat="1" ht="22.8" customHeight="1">
      <c r="A438" s="12"/>
      <c r="B438" s="226"/>
      <c r="C438" s="227"/>
      <c r="D438" s="228" t="s">
        <v>75</v>
      </c>
      <c r="E438" s="240" t="s">
        <v>717</v>
      </c>
      <c r="F438" s="240" t="s">
        <v>718</v>
      </c>
      <c r="G438" s="227"/>
      <c r="H438" s="227"/>
      <c r="I438" s="230"/>
      <c r="J438" s="241">
        <f>BK438</f>
        <v>0</v>
      </c>
      <c r="K438" s="227"/>
      <c r="L438" s="232"/>
      <c r="M438" s="233"/>
      <c r="N438" s="234"/>
      <c r="O438" s="234"/>
      <c r="P438" s="235">
        <f>SUM(P439:P454)</f>
        <v>0</v>
      </c>
      <c r="Q438" s="234"/>
      <c r="R438" s="235">
        <f>SUM(R439:R454)</f>
        <v>0</v>
      </c>
      <c r="S438" s="234"/>
      <c r="T438" s="236">
        <f>SUM(T439:T454)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37" t="s">
        <v>86</v>
      </c>
      <c r="AT438" s="238" t="s">
        <v>75</v>
      </c>
      <c r="AU438" s="238" t="s">
        <v>84</v>
      </c>
      <c r="AY438" s="237" t="s">
        <v>161</v>
      </c>
      <c r="BK438" s="239">
        <f>SUM(BK439:BK454)</f>
        <v>0</v>
      </c>
    </row>
    <row r="439" spans="1:65" s="2" customFormat="1" ht="21.75" customHeight="1">
      <c r="A439" s="37"/>
      <c r="B439" s="38"/>
      <c r="C439" s="242" t="s">
        <v>719</v>
      </c>
      <c r="D439" s="242" t="s">
        <v>163</v>
      </c>
      <c r="E439" s="243" t="s">
        <v>720</v>
      </c>
      <c r="F439" s="244" t="s">
        <v>721</v>
      </c>
      <c r="G439" s="245" t="s">
        <v>289</v>
      </c>
      <c r="H439" s="246">
        <v>5</v>
      </c>
      <c r="I439" s="247"/>
      <c r="J439" s="248">
        <f>ROUND(I439*H439,2)</f>
        <v>0</v>
      </c>
      <c r="K439" s="244" t="s">
        <v>167</v>
      </c>
      <c r="L439" s="43"/>
      <c r="M439" s="249" t="s">
        <v>1</v>
      </c>
      <c r="N439" s="250" t="s">
        <v>41</v>
      </c>
      <c r="O439" s="90"/>
      <c r="P439" s="251">
        <f>O439*H439</f>
        <v>0</v>
      </c>
      <c r="Q439" s="251">
        <v>0</v>
      </c>
      <c r="R439" s="251">
        <f>Q439*H439</f>
        <v>0</v>
      </c>
      <c r="S439" s="251">
        <v>0</v>
      </c>
      <c r="T439" s="25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53" t="s">
        <v>273</v>
      </c>
      <c r="AT439" s="253" t="s">
        <v>163</v>
      </c>
      <c r="AU439" s="253" t="s">
        <v>86</v>
      </c>
      <c r="AY439" s="16" t="s">
        <v>161</v>
      </c>
      <c r="BE439" s="254">
        <f>IF(N439="základní",J439,0)</f>
        <v>0</v>
      </c>
      <c r="BF439" s="254">
        <f>IF(N439="snížená",J439,0)</f>
        <v>0</v>
      </c>
      <c r="BG439" s="254">
        <f>IF(N439="zákl. přenesená",J439,0)</f>
        <v>0</v>
      </c>
      <c r="BH439" s="254">
        <f>IF(N439="sníž. přenesená",J439,0)</f>
        <v>0</v>
      </c>
      <c r="BI439" s="254">
        <f>IF(N439="nulová",J439,0)</f>
        <v>0</v>
      </c>
      <c r="BJ439" s="16" t="s">
        <v>84</v>
      </c>
      <c r="BK439" s="254">
        <f>ROUND(I439*H439,2)</f>
        <v>0</v>
      </c>
      <c r="BL439" s="16" t="s">
        <v>273</v>
      </c>
      <c r="BM439" s="253" t="s">
        <v>722</v>
      </c>
    </row>
    <row r="440" spans="1:47" s="2" customFormat="1" ht="12">
      <c r="A440" s="37"/>
      <c r="B440" s="38"/>
      <c r="C440" s="39"/>
      <c r="D440" s="255" t="s">
        <v>170</v>
      </c>
      <c r="E440" s="39"/>
      <c r="F440" s="256" t="s">
        <v>723</v>
      </c>
      <c r="G440" s="39"/>
      <c r="H440" s="39"/>
      <c r="I440" s="153"/>
      <c r="J440" s="39"/>
      <c r="K440" s="39"/>
      <c r="L440" s="43"/>
      <c r="M440" s="257"/>
      <c r="N440" s="258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170</v>
      </c>
      <c r="AU440" s="16" t="s">
        <v>86</v>
      </c>
    </row>
    <row r="441" spans="1:65" s="2" customFormat="1" ht="16.5" customHeight="1">
      <c r="A441" s="37"/>
      <c r="B441" s="38"/>
      <c r="C441" s="281" t="s">
        <v>724</v>
      </c>
      <c r="D441" s="281" t="s">
        <v>214</v>
      </c>
      <c r="E441" s="282" t="s">
        <v>725</v>
      </c>
      <c r="F441" s="283" t="s">
        <v>726</v>
      </c>
      <c r="G441" s="284" t="s">
        <v>289</v>
      </c>
      <c r="H441" s="285">
        <v>1</v>
      </c>
      <c r="I441" s="286"/>
      <c r="J441" s="287">
        <f>ROUND(I441*H441,2)</f>
        <v>0</v>
      </c>
      <c r="K441" s="283" t="s">
        <v>1</v>
      </c>
      <c r="L441" s="288"/>
      <c r="M441" s="289" t="s">
        <v>1</v>
      </c>
      <c r="N441" s="290" t="s">
        <v>41</v>
      </c>
      <c r="O441" s="90"/>
      <c r="P441" s="251">
        <f>O441*H441</f>
        <v>0</v>
      </c>
      <c r="Q441" s="251">
        <v>0</v>
      </c>
      <c r="R441" s="251">
        <f>Q441*H441</f>
        <v>0</v>
      </c>
      <c r="S441" s="251">
        <v>0</v>
      </c>
      <c r="T441" s="252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53" t="s">
        <v>368</v>
      </c>
      <c r="AT441" s="253" t="s">
        <v>214</v>
      </c>
      <c r="AU441" s="253" t="s">
        <v>86</v>
      </c>
      <c r="AY441" s="16" t="s">
        <v>161</v>
      </c>
      <c r="BE441" s="254">
        <f>IF(N441="základní",J441,0)</f>
        <v>0</v>
      </c>
      <c r="BF441" s="254">
        <f>IF(N441="snížená",J441,0)</f>
        <v>0</v>
      </c>
      <c r="BG441" s="254">
        <f>IF(N441="zákl. přenesená",J441,0)</f>
        <v>0</v>
      </c>
      <c r="BH441" s="254">
        <f>IF(N441="sníž. přenesená",J441,0)</f>
        <v>0</v>
      </c>
      <c r="BI441" s="254">
        <f>IF(N441="nulová",J441,0)</f>
        <v>0</v>
      </c>
      <c r="BJ441" s="16" t="s">
        <v>84</v>
      </c>
      <c r="BK441" s="254">
        <f>ROUND(I441*H441,2)</f>
        <v>0</v>
      </c>
      <c r="BL441" s="16" t="s">
        <v>273</v>
      </c>
      <c r="BM441" s="253" t="s">
        <v>727</v>
      </c>
    </row>
    <row r="442" spans="1:47" s="2" customFormat="1" ht="12">
      <c r="A442" s="37"/>
      <c r="B442" s="38"/>
      <c r="C442" s="39"/>
      <c r="D442" s="255" t="s">
        <v>170</v>
      </c>
      <c r="E442" s="39"/>
      <c r="F442" s="256" t="s">
        <v>726</v>
      </c>
      <c r="G442" s="39"/>
      <c r="H442" s="39"/>
      <c r="I442" s="153"/>
      <c r="J442" s="39"/>
      <c r="K442" s="39"/>
      <c r="L442" s="43"/>
      <c r="M442" s="257"/>
      <c r="N442" s="258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170</v>
      </c>
      <c r="AU442" s="16" t="s">
        <v>86</v>
      </c>
    </row>
    <row r="443" spans="1:65" s="2" customFormat="1" ht="16.5" customHeight="1">
      <c r="A443" s="37"/>
      <c r="B443" s="38"/>
      <c r="C443" s="281" t="s">
        <v>728</v>
      </c>
      <c r="D443" s="281" t="s">
        <v>214</v>
      </c>
      <c r="E443" s="282" t="s">
        <v>729</v>
      </c>
      <c r="F443" s="283" t="s">
        <v>730</v>
      </c>
      <c r="G443" s="284" t="s">
        <v>289</v>
      </c>
      <c r="H443" s="285">
        <v>2</v>
      </c>
      <c r="I443" s="286"/>
      <c r="J443" s="287">
        <f>ROUND(I443*H443,2)</f>
        <v>0</v>
      </c>
      <c r="K443" s="283" t="s">
        <v>1</v>
      </c>
      <c r="L443" s="288"/>
      <c r="M443" s="289" t="s">
        <v>1</v>
      </c>
      <c r="N443" s="290" t="s">
        <v>41</v>
      </c>
      <c r="O443" s="90"/>
      <c r="P443" s="251">
        <f>O443*H443</f>
        <v>0</v>
      </c>
      <c r="Q443" s="251">
        <v>0</v>
      </c>
      <c r="R443" s="251">
        <f>Q443*H443</f>
        <v>0</v>
      </c>
      <c r="S443" s="251">
        <v>0</v>
      </c>
      <c r="T443" s="252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53" t="s">
        <v>368</v>
      </c>
      <c r="AT443" s="253" t="s">
        <v>214</v>
      </c>
      <c r="AU443" s="253" t="s">
        <v>86</v>
      </c>
      <c r="AY443" s="16" t="s">
        <v>161</v>
      </c>
      <c r="BE443" s="254">
        <f>IF(N443="základní",J443,0)</f>
        <v>0</v>
      </c>
      <c r="BF443" s="254">
        <f>IF(N443="snížená",J443,0)</f>
        <v>0</v>
      </c>
      <c r="BG443" s="254">
        <f>IF(N443="zákl. přenesená",J443,0)</f>
        <v>0</v>
      </c>
      <c r="BH443" s="254">
        <f>IF(N443="sníž. přenesená",J443,0)</f>
        <v>0</v>
      </c>
      <c r="BI443" s="254">
        <f>IF(N443="nulová",J443,0)</f>
        <v>0</v>
      </c>
      <c r="BJ443" s="16" t="s">
        <v>84</v>
      </c>
      <c r="BK443" s="254">
        <f>ROUND(I443*H443,2)</f>
        <v>0</v>
      </c>
      <c r="BL443" s="16" t="s">
        <v>273</v>
      </c>
      <c r="BM443" s="253" t="s">
        <v>731</v>
      </c>
    </row>
    <row r="444" spans="1:47" s="2" customFormat="1" ht="12">
      <c r="A444" s="37"/>
      <c r="B444" s="38"/>
      <c r="C444" s="39"/>
      <c r="D444" s="255" t="s">
        <v>170</v>
      </c>
      <c r="E444" s="39"/>
      <c r="F444" s="256" t="s">
        <v>730</v>
      </c>
      <c r="G444" s="39"/>
      <c r="H444" s="39"/>
      <c r="I444" s="153"/>
      <c r="J444" s="39"/>
      <c r="K444" s="39"/>
      <c r="L444" s="43"/>
      <c r="M444" s="257"/>
      <c r="N444" s="258"/>
      <c r="O444" s="90"/>
      <c r="P444" s="90"/>
      <c r="Q444" s="90"/>
      <c r="R444" s="90"/>
      <c r="S444" s="90"/>
      <c r="T444" s="91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6" t="s">
        <v>170</v>
      </c>
      <c r="AU444" s="16" t="s">
        <v>86</v>
      </c>
    </row>
    <row r="445" spans="1:65" s="2" customFormat="1" ht="16.5" customHeight="1">
      <c r="A445" s="37"/>
      <c r="B445" s="38"/>
      <c r="C445" s="281" t="s">
        <v>732</v>
      </c>
      <c r="D445" s="281" t="s">
        <v>214</v>
      </c>
      <c r="E445" s="282" t="s">
        <v>733</v>
      </c>
      <c r="F445" s="283" t="s">
        <v>734</v>
      </c>
      <c r="G445" s="284" t="s">
        <v>289</v>
      </c>
      <c r="H445" s="285">
        <v>1</v>
      </c>
      <c r="I445" s="286"/>
      <c r="J445" s="287">
        <f>ROUND(I445*H445,2)</f>
        <v>0</v>
      </c>
      <c r="K445" s="283" t="s">
        <v>1</v>
      </c>
      <c r="L445" s="288"/>
      <c r="M445" s="289" t="s">
        <v>1</v>
      </c>
      <c r="N445" s="290" t="s">
        <v>41</v>
      </c>
      <c r="O445" s="90"/>
      <c r="P445" s="251">
        <f>O445*H445</f>
        <v>0</v>
      </c>
      <c r="Q445" s="251">
        <v>0</v>
      </c>
      <c r="R445" s="251">
        <f>Q445*H445</f>
        <v>0</v>
      </c>
      <c r="S445" s="251">
        <v>0</v>
      </c>
      <c r="T445" s="252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53" t="s">
        <v>368</v>
      </c>
      <c r="AT445" s="253" t="s">
        <v>214</v>
      </c>
      <c r="AU445" s="253" t="s">
        <v>86</v>
      </c>
      <c r="AY445" s="16" t="s">
        <v>161</v>
      </c>
      <c r="BE445" s="254">
        <f>IF(N445="základní",J445,0)</f>
        <v>0</v>
      </c>
      <c r="BF445" s="254">
        <f>IF(N445="snížená",J445,0)</f>
        <v>0</v>
      </c>
      <c r="BG445" s="254">
        <f>IF(N445="zákl. přenesená",J445,0)</f>
        <v>0</v>
      </c>
      <c r="BH445" s="254">
        <f>IF(N445="sníž. přenesená",J445,0)</f>
        <v>0</v>
      </c>
      <c r="BI445" s="254">
        <f>IF(N445="nulová",J445,0)</f>
        <v>0</v>
      </c>
      <c r="BJ445" s="16" t="s">
        <v>84</v>
      </c>
      <c r="BK445" s="254">
        <f>ROUND(I445*H445,2)</f>
        <v>0</v>
      </c>
      <c r="BL445" s="16" t="s">
        <v>273</v>
      </c>
      <c r="BM445" s="253" t="s">
        <v>735</v>
      </c>
    </row>
    <row r="446" spans="1:47" s="2" customFormat="1" ht="12">
      <c r="A446" s="37"/>
      <c r="B446" s="38"/>
      <c r="C446" s="39"/>
      <c r="D446" s="255" t="s">
        <v>170</v>
      </c>
      <c r="E446" s="39"/>
      <c r="F446" s="256" t="s">
        <v>734</v>
      </c>
      <c r="G446" s="39"/>
      <c r="H446" s="39"/>
      <c r="I446" s="153"/>
      <c r="J446" s="39"/>
      <c r="K446" s="39"/>
      <c r="L446" s="43"/>
      <c r="M446" s="257"/>
      <c r="N446" s="258"/>
      <c r="O446" s="90"/>
      <c r="P446" s="90"/>
      <c r="Q446" s="90"/>
      <c r="R446" s="90"/>
      <c r="S446" s="90"/>
      <c r="T446" s="91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16" t="s">
        <v>170</v>
      </c>
      <c r="AU446" s="16" t="s">
        <v>86</v>
      </c>
    </row>
    <row r="447" spans="1:65" s="2" customFormat="1" ht="16.5" customHeight="1">
      <c r="A447" s="37"/>
      <c r="B447" s="38"/>
      <c r="C447" s="281" t="s">
        <v>736</v>
      </c>
      <c r="D447" s="281" t="s">
        <v>214</v>
      </c>
      <c r="E447" s="282" t="s">
        <v>737</v>
      </c>
      <c r="F447" s="283" t="s">
        <v>738</v>
      </c>
      <c r="G447" s="284" t="s">
        <v>289</v>
      </c>
      <c r="H447" s="285">
        <v>1</v>
      </c>
      <c r="I447" s="286"/>
      <c r="J447" s="287">
        <f>ROUND(I447*H447,2)</f>
        <v>0</v>
      </c>
      <c r="K447" s="283" t="s">
        <v>1</v>
      </c>
      <c r="L447" s="288"/>
      <c r="M447" s="289" t="s">
        <v>1</v>
      </c>
      <c r="N447" s="290" t="s">
        <v>41</v>
      </c>
      <c r="O447" s="90"/>
      <c r="P447" s="251">
        <f>O447*H447</f>
        <v>0</v>
      </c>
      <c r="Q447" s="251">
        <v>0</v>
      </c>
      <c r="R447" s="251">
        <f>Q447*H447</f>
        <v>0</v>
      </c>
      <c r="S447" s="251">
        <v>0</v>
      </c>
      <c r="T447" s="252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53" t="s">
        <v>368</v>
      </c>
      <c r="AT447" s="253" t="s">
        <v>214</v>
      </c>
      <c r="AU447" s="253" t="s">
        <v>86</v>
      </c>
      <c r="AY447" s="16" t="s">
        <v>161</v>
      </c>
      <c r="BE447" s="254">
        <f>IF(N447="základní",J447,0)</f>
        <v>0</v>
      </c>
      <c r="BF447" s="254">
        <f>IF(N447="snížená",J447,0)</f>
        <v>0</v>
      </c>
      <c r="BG447" s="254">
        <f>IF(N447="zákl. přenesená",J447,0)</f>
        <v>0</v>
      </c>
      <c r="BH447" s="254">
        <f>IF(N447="sníž. přenesená",J447,0)</f>
        <v>0</v>
      </c>
      <c r="BI447" s="254">
        <f>IF(N447="nulová",J447,0)</f>
        <v>0</v>
      </c>
      <c r="BJ447" s="16" t="s">
        <v>84</v>
      </c>
      <c r="BK447" s="254">
        <f>ROUND(I447*H447,2)</f>
        <v>0</v>
      </c>
      <c r="BL447" s="16" t="s">
        <v>273</v>
      </c>
      <c r="BM447" s="253" t="s">
        <v>739</v>
      </c>
    </row>
    <row r="448" spans="1:47" s="2" customFormat="1" ht="12">
      <c r="A448" s="37"/>
      <c r="B448" s="38"/>
      <c r="C448" s="39"/>
      <c r="D448" s="255" t="s">
        <v>170</v>
      </c>
      <c r="E448" s="39"/>
      <c r="F448" s="256" t="s">
        <v>738</v>
      </c>
      <c r="G448" s="39"/>
      <c r="H448" s="39"/>
      <c r="I448" s="153"/>
      <c r="J448" s="39"/>
      <c r="K448" s="39"/>
      <c r="L448" s="43"/>
      <c r="M448" s="257"/>
      <c r="N448" s="258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170</v>
      </c>
      <c r="AU448" s="16" t="s">
        <v>86</v>
      </c>
    </row>
    <row r="449" spans="1:65" s="2" customFormat="1" ht="21.75" customHeight="1">
      <c r="A449" s="37"/>
      <c r="B449" s="38"/>
      <c r="C449" s="242" t="s">
        <v>740</v>
      </c>
      <c r="D449" s="242" t="s">
        <v>163</v>
      </c>
      <c r="E449" s="243" t="s">
        <v>741</v>
      </c>
      <c r="F449" s="244" t="s">
        <v>742</v>
      </c>
      <c r="G449" s="245" t="s">
        <v>289</v>
      </c>
      <c r="H449" s="246">
        <v>2</v>
      </c>
      <c r="I449" s="247"/>
      <c r="J449" s="248">
        <f>ROUND(I449*H449,2)</f>
        <v>0</v>
      </c>
      <c r="K449" s="244" t="s">
        <v>167</v>
      </c>
      <c r="L449" s="43"/>
      <c r="M449" s="249" t="s">
        <v>1</v>
      </c>
      <c r="N449" s="250" t="s">
        <v>41</v>
      </c>
      <c r="O449" s="90"/>
      <c r="P449" s="251">
        <f>O449*H449</f>
        <v>0</v>
      </c>
      <c r="Q449" s="251">
        <v>0</v>
      </c>
      <c r="R449" s="251">
        <f>Q449*H449</f>
        <v>0</v>
      </c>
      <c r="S449" s="251">
        <v>0</v>
      </c>
      <c r="T449" s="252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53" t="s">
        <v>273</v>
      </c>
      <c r="AT449" s="253" t="s">
        <v>163</v>
      </c>
      <c r="AU449" s="253" t="s">
        <v>86</v>
      </c>
      <c r="AY449" s="16" t="s">
        <v>161</v>
      </c>
      <c r="BE449" s="254">
        <f>IF(N449="základní",J449,0)</f>
        <v>0</v>
      </c>
      <c r="BF449" s="254">
        <f>IF(N449="snížená",J449,0)</f>
        <v>0</v>
      </c>
      <c r="BG449" s="254">
        <f>IF(N449="zákl. přenesená",J449,0)</f>
        <v>0</v>
      </c>
      <c r="BH449" s="254">
        <f>IF(N449="sníž. přenesená",J449,0)</f>
        <v>0</v>
      </c>
      <c r="BI449" s="254">
        <f>IF(N449="nulová",J449,0)</f>
        <v>0</v>
      </c>
      <c r="BJ449" s="16" t="s">
        <v>84</v>
      </c>
      <c r="BK449" s="254">
        <f>ROUND(I449*H449,2)</f>
        <v>0</v>
      </c>
      <c r="BL449" s="16" t="s">
        <v>273</v>
      </c>
      <c r="BM449" s="253" t="s">
        <v>743</v>
      </c>
    </row>
    <row r="450" spans="1:47" s="2" customFormat="1" ht="12">
      <c r="A450" s="37"/>
      <c r="B450" s="38"/>
      <c r="C450" s="39"/>
      <c r="D450" s="255" t="s">
        <v>170</v>
      </c>
      <c r="E450" s="39"/>
      <c r="F450" s="256" t="s">
        <v>744</v>
      </c>
      <c r="G450" s="39"/>
      <c r="H450" s="39"/>
      <c r="I450" s="153"/>
      <c r="J450" s="39"/>
      <c r="K450" s="39"/>
      <c r="L450" s="43"/>
      <c r="M450" s="257"/>
      <c r="N450" s="258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170</v>
      </c>
      <c r="AU450" s="16" t="s">
        <v>86</v>
      </c>
    </row>
    <row r="451" spans="1:65" s="2" customFormat="1" ht="16.5" customHeight="1">
      <c r="A451" s="37"/>
      <c r="B451" s="38"/>
      <c r="C451" s="281" t="s">
        <v>745</v>
      </c>
      <c r="D451" s="281" t="s">
        <v>214</v>
      </c>
      <c r="E451" s="282" t="s">
        <v>746</v>
      </c>
      <c r="F451" s="283" t="s">
        <v>747</v>
      </c>
      <c r="G451" s="284" t="s">
        <v>289</v>
      </c>
      <c r="H451" s="285">
        <v>1</v>
      </c>
      <c r="I451" s="286"/>
      <c r="J451" s="287">
        <f>ROUND(I451*H451,2)</f>
        <v>0</v>
      </c>
      <c r="K451" s="283" t="s">
        <v>1</v>
      </c>
      <c r="L451" s="288"/>
      <c r="M451" s="289" t="s">
        <v>1</v>
      </c>
      <c r="N451" s="290" t="s">
        <v>41</v>
      </c>
      <c r="O451" s="90"/>
      <c r="P451" s="251">
        <f>O451*H451</f>
        <v>0</v>
      </c>
      <c r="Q451" s="251">
        <v>0</v>
      </c>
      <c r="R451" s="251">
        <f>Q451*H451</f>
        <v>0</v>
      </c>
      <c r="S451" s="251">
        <v>0</v>
      </c>
      <c r="T451" s="252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53" t="s">
        <v>368</v>
      </c>
      <c r="AT451" s="253" t="s">
        <v>214</v>
      </c>
      <c r="AU451" s="253" t="s">
        <v>86</v>
      </c>
      <c r="AY451" s="16" t="s">
        <v>161</v>
      </c>
      <c r="BE451" s="254">
        <f>IF(N451="základní",J451,0)</f>
        <v>0</v>
      </c>
      <c r="BF451" s="254">
        <f>IF(N451="snížená",J451,0)</f>
        <v>0</v>
      </c>
      <c r="BG451" s="254">
        <f>IF(N451="zákl. přenesená",J451,0)</f>
        <v>0</v>
      </c>
      <c r="BH451" s="254">
        <f>IF(N451="sníž. přenesená",J451,0)</f>
        <v>0</v>
      </c>
      <c r="BI451" s="254">
        <f>IF(N451="nulová",J451,0)</f>
        <v>0</v>
      </c>
      <c r="BJ451" s="16" t="s">
        <v>84</v>
      </c>
      <c r="BK451" s="254">
        <f>ROUND(I451*H451,2)</f>
        <v>0</v>
      </c>
      <c r="BL451" s="16" t="s">
        <v>273</v>
      </c>
      <c r="BM451" s="253" t="s">
        <v>748</v>
      </c>
    </row>
    <row r="452" spans="1:47" s="2" customFormat="1" ht="12">
      <c r="A452" s="37"/>
      <c r="B452" s="38"/>
      <c r="C452" s="39"/>
      <c r="D452" s="255" t="s">
        <v>170</v>
      </c>
      <c r="E452" s="39"/>
      <c r="F452" s="256" t="s">
        <v>747</v>
      </c>
      <c r="G452" s="39"/>
      <c r="H452" s="39"/>
      <c r="I452" s="153"/>
      <c r="J452" s="39"/>
      <c r="K452" s="39"/>
      <c r="L452" s="43"/>
      <c r="M452" s="257"/>
      <c r="N452" s="258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170</v>
      </c>
      <c r="AU452" s="16" t="s">
        <v>86</v>
      </c>
    </row>
    <row r="453" spans="1:65" s="2" customFormat="1" ht="16.5" customHeight="1">
      <c r="A453" s="37"/>
      <c r="B453" s="38"/>
      <c r="C453" s="281" t="s">
        <v>749</v>
      </c>
      <c r="D453" s="281" t="s">
        <v>214</v>
      </c>
      <c r="E453" s="282" t="s">
        <v>750</v>
      </c>
      <c r="F453" s="283" t="s">
        <v>751</v>
      </c>
      <c r="G453" s="284" t="s">
        <v>289</v>
      </c>
      <c r="H453" s="285">
        <v>1</v>
      </c>
      <c r="I453" s="286"/>
      <c r="J453" s="287">
        <f>ROUND(I453*H453,2)</f>
        <v>0</v>
      </c>
      <c r="K453" s="283" t="s">
        <v>1</v>
      </c>
      <c r="L453" s="288"/>
      <c r="M453" s="289" t="s">
        <v>1</v>
      </c>
      <c r="N453" s="290" t="s">
        <v>41</v>
      </c>
      <c r="O453" s="90"/>
      <c r="P453" s="251">
        <f>O453*H453</f>
        <v>0</v>
      </c>
      <c r="Q453" s="251">
        <v>0</v>
      </c>
      <c r="R453" s="251">
        <f>Q453*H453</f>
        <v>0</v>
      </c>
      <c r="S453" s="251">
        <v>0</v>
      </c>
      <c r="T453" s="252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53" t="s">
        <v>368</v>
      </c>
      <c r="AT453" s="253" t="s">
        <v>214</v>
      </c>
      <c r="AU453" s="253" t="s">
        <v>86</v>
      </c>
      <c r="AY453" s="16" t="s">
        <v>161</v>
      </c>
      <c r="BE453" s="254">
        <f>IF(N453="základní",J453,0)</f>
        <v>0</v>
      </c>
      <c r="BF453" s="254">
        <f>IF(N453="snížená",J453,0)</f>
        <v>0</v>
      </c>
      <c r="BG453" s="254">
        <f>IF(N453="zákl. přenesená",J453,0)</f>
        <v>0</v>
      </c>
      <c r="BH453" s="254">
        <f>IF(N453="sníž. přenesená",J453,0)</f>
        <v>0</v>
      </c>
      <c r="BI453" s="254">
        <f>IF(N453="nulová",J453,0)</f>
        <v>0</v>
      </c>
      <c r="BJ453" s="16" t="s">
        <v>84</v>
      </c>
      <c r="BK453" s="254">
        <f>ROUND(I453*H453,2)</f>
        <v>0</v>
      </c>
      <c r="BL453" s="16" t="s">
        <v>273</v>
      </c>
      <c r="BM453" s="253" t="s">
        <v>752</v>
      </c>
    </row>
    <row r="454" spans="1:47" s="2" customFormat="1" ht="12">
      <c r="A454" s="37"/>
      <c r="B454" s="38"/>
      <c r="C454" s="39"/>
      <c r="D454" s="255" t="s">
        <v>170</v>
      </c>
      <c r="E454" s="39"/>
      <c r="F454" s="256" t="s">
        <v>751</v>
      </c>
      <c r="G454" s="39"/>
      <c r="H454" s="39"/>
      <c r="I454" s="153"/>
      <c r="J454" s="39"/>
      <c r="K454" s="39"/>
      <c r="L454" s="43"/>
      <c r="M454" s="257"/>
      <c r="N454" s="258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170</v>
      </c>
      <c r="AU454" s="16" t="s">
        <v>86</v>
      </c>
    </row>
    <row r="455" spans="1:63" s="12" customFormat="1" ht="22.8" customHeight="1">
      <c r="A455" s="12"/>
      <c r="B455" s="226"/>
      <c r="C455" s="227"/>
      <c r="D455" s="228" t="s">
        <v>75</v>
      </c>
      <c r="E455" s="240" t="s">
        <v>753</v>
      </c>
      <c r="F455" s="240" t="s">
        <v>754</v>
      </c>
      <c r="G455" s="227"/>
      <c r="H455" s="227"/>
      <c r="I455" s="230"/>
      <c r="J455" s="241">
        <f>BK455</f>
        <v>0</v>
      </c>
      <c r="K455" s="227"/>
      <c r="L455" s="232"/>
      <c r="M455" s="233"/>
      <c r="N455" s="234"/>
      <c r="O455" s="234"/>
      <c r="P455" s="235">
        <f>SUM(P456:P469)</f>
        <v>0</v>
      </c>
      <c r="Q455" s="234"/>
      <c r="R455" s="235">
        <f>SUM(R456:R469)</f>
        <v>0.04851</v>
      </c>
      <c r="S455" s="234"/>
      <c r="T455" s="236">
        <f>SUM(T456:T469)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37" t="s">
        <v>86</v>
      </c>
      <c r="AT455" s="238" t="s">
        <v>75</v>
      </c>
      <c r="AU455" s="238" t="s">
        <v>84</v>
      </c>
      <c r="AY455" s="237" t="s">
        <v>161</v>
      </c>
      <c r="BK455" s="239">
        <f>SUM(BK456:BK469)</f>
        <v>0</v>
      </c>
    </row>
    <row r="456" spans="1:65" s="2" customFormat="1" ht="21.75" customHeight="1">
      <c r="A456" s="37"/>
      <c r="B456" s="38"/>
      <c r="C456" s="242" t="s">
        <v>755</v>
      </c>
      <c r="D456" s="242" t="s">
        <v>163</v>
      </c>
      <c r="E456" s="243" t="s">
        <v>756</v>
      </c>
      <c r="F456" s="244" t="s">
        <v>757</v>
      </c>
      <c r="G456" s="245" t="s">
        <v>234</v>
      </c>
      <c r="H456" s="246">
        <v>3.575</v>
      </c>
      <c r="I456" s="247"/>
      <c r="J456" s="248">
        <f>ROUND(I456*H456,2)</f>
        <v>0</v>
      </c>
      <c r="K456" s="244" t="s">
        <v>167</v>
      </c>
      <c r="L456" s="43"/>
      <c r="M456" s="249" t="s">
        <v>1</v>
      </c>
      <c r="N456" s="250" t="s">
        <v>41</v>
      </c>
      <c r="O456" s="90"/>
      <c r="P456" s="251">
        <f>O456*H456</f>
        <v>0</v>
      </c>
      <c r="Q456" s="251">
        <v>0.0004</v>
      </c>
      <c r="R456" s="251">
        <f>Q456*H456</f>
        <v>0.00143</v>
      </c>
      <c r="S456" s="251">
        <v>0</v>
      </c>
      <c r="T456" s="252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53" t="s">
        <v>273</v>
      </c>
      <c r="AT456" s="253" t="s">
        <v>163</v>
      </c>
      <c r="AU456" s="253" t="s">
        <v>86</v>
      </c>
      <c r="AY456" s="16" t="s">
        <v>161</v>
      </c>
      <c r="BE456" s="254">
        <f>IF(N456="základní",J456,0)</f>
        <v>0</v>
      </c>
      <c r="BF456" s="254">
        <f>IF(N456="snížená",J456,0)</f>
        <v>0</v>
      </c>
      <c r="BG456" s="254">
        <f>IF(N456="zákl. přenesená",J456,0)</f>
        <v>0</v>
      </c>
      <c r="BH456" s="254">
        <f>IF(N456="sníž. přenesená",J456,0)</f>
        <v>0</v>
      </c>
      <c r="BI456" s="254">
        <f>IF(N456="nulová",J456,0)</f>
        <v>0</v>
      </c>
      <c r="BJ456" s="16" t="s">
        <v>84</v>
      </c>
      <c r="BK456" s="254">
        <f>ROUND(I456*H456,2)</f>
        <v>0</v>
      </c>
      <c r="BL456" s="16" t="s">
        <v>273</v>
      </c>
      <c r="BM456" s="253" t="s">
        <v>758</v>
      </c>
    </row>
    <row r="457" spans="1:47" s="2" customFormat="1" ht="12">
      <c r="A457" s="37"/>
      <c r="B457" s="38"/>
      <c r="C457" s="39"/>
      <c r="D457" s="255" t="s">
        <v>170</v>
      </c>
      <c r="E457" s="39"/>
      <c r="F457" s="256" t="s">
        <v>759</v>
      </c>
      <c r="G457" s="39"/>
      <c r="H457" s="39"/>
      <c r="I457" s="153"/>
      <c r="J457" s="39"/>
      <c r="K457" s="39"/>
      <c r="L457" s="43"/>
      <c r="M457" s="257"/>
      <c r="N457" s="258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170</v>
      </c>
      <c r="AU457" s="16" t="s">
        <v>86</v>
      </c>
    </row>
    <row r="458" spans="1:51" s="13" customFormat="1" ht="12">
      <c r="A458" s="13"/>
      <c r="B458" s="259"/>
      <c r="C458" s="260"/>
      <c r="D458" s="255" t="s">
        <v>172</v>
      </c>
      <c r="E458" s="261" t="s">
        <v>1</v>
      </c>
      <c r="F458" s="262" t="s">
        <v>760</v>
      </c>
      <c r="G458" s="260"/>
      <c r="H458" s="263">
        <v>3.575</v>
      </c>
      <c r="I458" s="264"/>
      <c r="J458" s="260"/>
      <c r="K458" s="260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172</v>
      </c>
      <c r="AU458" s="269" t="s">
        <v>86</v>
      </c>
      <c r="AV458" s="13" t="s">
        <v>86</v>
      </c>
      <c r="AW458" s="13" t="s">
        <v>32</v>
      </c>
      <c r="AX458" s="13" t="s">
        <v>84</v>
      </c>
      <c r="AY458" s="269" t="s">
        <v>161</v>
      </c>
    </row>
    <row r="459" spans="1:65" s="2" customFormat="1" ht="16.5" customHeight="1">
      <c r="A459" s="37"/>
      <c r="B459" s="38"/>
      <c r="C459" s="281" t="s">
        <v>761</v>
      </c>
      <c r="D459" s="281" t="s">
        <v>214</v>
      </c>
      <c r="E459" s="282" t="s">
        <v>762</v>
      </c>
      <c r="F459" s="283" t="s">
        <v>763</v>
      </c>
      <c r="G459" s="284" t="s">
        <v>234</v>
      </c>
      <c r="H459" s="285">
        <v>3.575</v>
      </c>
      <c r="I459" s="286"/>
      <c r="J459" s="287">
        <f>ROUND(I459*H459,2)</f>
        <v>0</v>
      </c>
      <c r="K459" s="283" t="s">
        <v>167</v>
      </c>
      <c r="L459" s="288"/>
      <c r="M459" s="289" t="s">
        <v>1</v>
      </c>
      <c r="N459" s="290" t="s">
        <v>41</v>
      </c>
      <c r="O459" s="90"/>
      <c r="P459" s="251">
        <f>O459*H459</f>
        <v>0</v>
      </c>
      <c r="Q459" s="251">
        <v>0</v>
      </c>
      <c r="R459" s="251">
        <f>Q459*H459</f>
        <v>0</v>
      </c>
      <c r="S459" s="251">
        <v>0</v>
      </c>
      <c r="T459" s="252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53" t="s">
        <v>368</v>
      </c>
      <c r="AT459" s="253" t="s">
        <v>214</v>
      </c>
      <c r="AU459" s="253" t="s">
        <v>86</v>
      </c>
      <c r="AY459" s="16" t="s">
        <v>161</v>
      </c>
      <c r="BE459" s="254">
        <f>IF(N459="základní",J459,0)</f>
        <v>0</v>
      </c>
      <c r="BF459" s="254">
        <f>IF(N459="snížená",J459,0)</f>
        <v>0</v>
      </c>
      <c r="BG459" s="254">
        <f>IF(N459="zákl. přenesená",J459,0)</f>
        <v>0</v>
      </c>
      <c r="BH459" s="254">
        <f>IF(N459="sníž. přenesená",J459,0)</f>
        <v>0</v>
      </c>
      <c r="BI459" s="254">
        <f>IF(N459="nulová",J459,0)</f>
        <v>0</v>
      </c>
      <c r="BJ459" s="16" t="s">
        <v>84</v>
      </c>
      <c r="BK459" s="254">
        <f>ROUND(I459*H459,2)</f>
        <v>0</v>
      </c>
      <c r="BL459" s="16" t="s">
        <v>273</v>
      </c>
      <c r="BM459" s="253" t="s">
        <v>764</v>
      </c>
    </row>
    <row r="460" spans="1:47" s="2" customFormat="1" ht="12">
      <c r="A460" s="37"/>
      <c r="B460" s="38"/>
      <c r="C460" s="39"/>
      <c r="D460" s="255" t="s">
        <v>170</v>
      </c>
      <c r="E460" s="39"/>
      <c r="F460" s="256" t="s">
        <v>763</v>
      </c>
      <c r="G460" s="39"/>
      <c r="H460" s="39"/>
      <c r="I460" s="153"/>
      <c r="J460" s="39"/>
      <c r="K460" s="39"/>
      <c r="L460" s="43"/>
      <c r="M460" s="257"/>
      <c r="N460" s="258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170</v>
      </c>
      <c r="AU460" s="16" t="s">
        <v>86</v>
      </c>
    </row>
    <row r="461" spans="1:65" s="2" customFormat="1" ht="16.5" customHeight="1">
      <c r="A461" s="37"/>
      <c r="B461" s="38"/>
      <c r="C461" s="242" t="s">
        <v>765</v>
      </c>
      <c r="D461" s="242" t="s">
        <v>163</v>
      </c>
      <c r="E461" s="243" t="s">
        <v>766</v>
      </c>
      <c r="F461" s="244" t="s">
        <v>767</v>
      </c>
      <c r="G461" s="245" t="s">
        <v>289</v>
      </c>
      <c r="H461" s="246">
        <v>2</v>
      </c>
      <c r="I461" s="247"/>
      <c r="J461" s="248">
        <f>ROUND(I461*H461,2)</f>
        <v>0</v>
      </c>
      <c r="K461" s="244" t="s">
        <v>167</v>
      </c>
      <c r="L461" s="43"/>
      <c r="M461" s="249" t="s">
        <v>1</v>
      </c>
      <c r="N461" s="250" t="s">
        <v>41</v>
      </c>
      <c r="O461" s="90"/>
      <c r="P461" s="251">
        <f>O461*H461</f>
        <v>0</v>
      </c>
      <c r="Q461" s="251">
        <v>0</v>
      </c>
      <c r="R461" s="251">
        <f>Q461*H461</f>
        <v>0</v>
      </c>
      <c r="S461" s="251">
        <v>0</v>
      </c>
      <c r="T461" s="252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53" t="s">
        <v>273</v>
      </c>
      <c r="AT461" s="253" t="s">
        <v>163</v>
      </c>
      <c r="AU461" s="253" t="s">
        <v>86</v>
      </c>
      <c r="AY461" s="16" t="s">
        <v>161</v>
      </c>
      <c r="BE461" s="254">
        <f>IF(N461="základní",J461,0)</f>
        <v>0</v>
      </c>
      <c r="BF461" s="254">
        <f>IF(N461="snížená",J461,0)</f>
        <v>0</v>
      </c>
      <c r="BG461" s="254">
        <f>IF(N461="zákl. přenesená",J461,0)</f>
        <v>0</v>
      </c>
      <c r="BH461" s="254">
        <f>IF(N461="sníž. přenesená",J461,0)</f>
        <v>0</v>
      </c>
      <c r="BI461" s="254">
        <f>IF(N461="nulová",J461,0)</f>
        <v>0</v>
      </c>
      <c r="BJ461" s="16" t="s">
        <v>84</v>
      </c>
      <c r="BK461" s="254">
        <f>ROUND(I461*H461,2)</f>
        <v>0</v>
      </c>
      <c r="BL461" s="16" t="s">
        <v>273</v>
      </c>
      <c r="BM461" s="253" t="s">
        <v>768</v>
      </c>
    </row>
    <row r="462" spans="1:47" s="2" customFormat="1" ht="12">
      <c r="A462" s="37"/>
      <c r="B462" s="38"/>
      <c r="C462" s="39"/>
      <c r="D462" s="255" t="s">
        <v>170</v>
      </c>
      <c r="E462" s="39"/>
      <c r="F462" s="256" t="s">
        <v>769</v>
      </c>
      <c r="G462" s="39"/>
      <c r="H462" s="39"/>
      <c r="I462" s="153"/>
      <c r="J462" s="39"/>
      <c r="K462" s="39"/>
      <c r="L462" s="43"/>
      <c r="M462" s="257"/>
      <c r="N462" s="258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170</v>
      </c>
      <c r="AU462" s="16" t="s">
        <v>86</v>
      </c>
    </row>
    <row r="463" spans="1:65" s="2" customFormat="1" ht="16.5" customHeight="1">
      <c r="A463" s="37"/>
      <c r="B463" s="38"/>
      <c r="C463" s="281" t="s">
        <v>770</v>
      </c>
      <c r="D463" s="281" t="s">
        <v>214</v>
      </c>
      <c r="E463" s="282" t="s">
        <v>771</v>
      </c>
      <c r="F463" s="283" t="s">
        <v>772</v>
      </c>
      <c r="G463" s="284" t="s">
        <v>289</v>
      </c>
      <c r="H463" s="285">
        <v>2</v>
      </c>
      <c r="I463" s="286"/>
      <c r="J463" s="287">
        <f>ROUND(I463*H463,2)</f>
        <v>0</v>
      </c>
      <c r="K463" s="283" t="s">
        <v>167</v>
      </c>
      <c r="L463" s="288"/>
      <c r="M463" s="289" t="s">
        <v>1</v>
      </c>
      <c r="N463" s="290" t="s">
        <v>41</v>
      </c>
      <c r="O463" s="90"/>
      <c r="P463" s="251">
        <f>O463*H463</f>
        <v>0</v>
      </c>
      <c r="Q463" s="251">
        <v>0.013</v>
      </c>
      <c r="R463" s="251">
        <f>Q463*H463</f>
        <v>0.026</v>
      </c>
      <c r="S463" s="251">
        <v>0</v>
      </c>
      <c r="T463" s="252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53" t="s">
        <v>368</v>
      </c>
      <c r="AT463" s="253" t="s">
        <v>214</v>
      </c>
      <c r="AU463" s="253" t="s">
        <v>86</v>
      </c>
      <c r="AY463" s="16" t="s">
        <v>161</v>
      </c>
      <c r="BE463" s="254">
        <f>IF(N463="základní",J463,0)</f>
        <v>0</v>
      </c>
      <c r="BF463" s="254">
        <f>IF(N463="snížená",J463,0)</f>
        <v>0</v>
      </c>
      <c r="BG463" s="254">
        <f>IF(N463="zákl. přenesená",J463,0)</f>
        <v>0</v>
      </c>
      <c r="BH463" s="254">
        <f>IF(N463="sníž. přenesená",J463,0)</f>
        <v>0</v>
      </c>
      <c r="BI463" s="254">
        <f>IF(N463="nulová",J463,0)</f>
        <v>0</v>
      </c>
      <c r="BJ463" s="16" t="s">
        <v>84</v>
      </c>
      <c r="BK463" s="254">
        <f>ROUND(I463*H463,2)</f>
        <v>0</v>
      </c>
      <c r="BL463" s="16" t="s">
        <v>273</v>
      </c>
      <c r="BM463" s="253" t="s">
        <v>773</v>
      </c>
    </row>
    <row r="464" spans="1:47" s="2" customFormat="1" ht="12">
      <c r="A464" s="37"/>
      <c r="B464" s="38"/>
      <c r="C464" s="39"/>
      <c r="D464" s="255" t="s">
        <v>170</v>
      </c>
      <c r="E464" s="39"/>
      <c r="F464" s="256" t="s">
        <v>772</v>
      </c>
      <c r="G464" s="39"/>
      <c r="H464" s="39"/>
      <c r="I464" s="153"/>
      <c r="J464" s="39"/>
      <c r="K464" s="39"/>
      <c r="L464" s="43"/>
      <c r="M464" s="257"/>
      <c r="N464" s="258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170</v>
      </c>
      <c r="AU464" s="16" t="s">
        <v>86</v>
      </c>
    </row>
    <row r="465" spans="1:65" s="2" customFormat="1" ht="16.5" customHeight="1">
      <c r="A465" s="37"/>
      <c r="B465" s="38"/>
      <c r="C465" s="242" t="s">
        <v>774</v>
      </c>
      <c r="D465" s="242" t="s">
        <v>163</v>
      </c>
      <c r="E465" s="243" t="s">
        <v>775</v>
      </c>
      <c r="F465" s="244" t="s">
        <v>776</v>
      </c>
      <c r="G465" s="245" t="s">
        <v>289</v>
      </c>
      <c r="H465" s="246">
        <v>2</v>
      </c>
      <c r="I465" s="247"/>
      <c r="J465" s="248">
        <f>ROUND(I465*H465,2)</f>
        <v>0</v>
      </c>
      <c r="K465" s="244" t="s">
        <v>167</v>
      </c>
      <c r="L465" s="43"/>
      <c r="M465" s="249" t="s">
        <v>1</v>
      </c>
      <c r="N465" s="250" t="s">
        <v>41</v>
      </c>
      <c r="O465" s="90"/>
      <c r="P465" s="251">
        <f>O465*H465</f>
        <v>0</v>
      </c>
      <c r="Q465" s="251">
        <v>4E-05</v>
      </c>
      <c r="R465" s="251">
        <f>Q465*H465</f>
        <v>8E-05</v>
      </c>
      <c r="S465" s="251">
        <v>0</v>
      </c>
      <c r="T465" s="252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53" t="s">
        <v>273</v>
      </c>
      <c r="AT465" s="253" t="s">
        <v>163</v>
      </c>
      <c r="AU465" s="253" t="s">
        <v>86</v>
      </c>
      <c r="AY465" s="16" t="s">
        <v>161</v>
      </c>
      <c r="BE465" s="254">
        <f>IF(N465="základní",J465,0)</f>
        <v>0</v>
      </c>
      <c r="BF465" s="254">
        <f>IF(N465="snížená",J465,0)</f>
        <v>0</v>
      </c>
      <c r="BG465" s="254">
        <f>IF(N465="zákl. přenesená",J465,0)</f>
        <v>0</v>
      </c>
      <c r="BH465" s="254">
        <f>IF(N465="sníž. přenesená",J465,0)</f>
        <v>0</v>
      </c>
      <c r="BI465" s="254">
        <f>IF(N465="nulová",J465,0)</f>
        <v>0</v>
      </c>
      <c r="BJ465" s="16" t="s">
        <v>84</v>
      </c>
      <c r="BK465" s="254">
        <f>ROUND(I465*H465,2)</f>
        <v>0</v>
      </c>
      <c r="BL465" s="16" t="s">
        <v>273</v>
      </c>
      <c r="BM465" s="253" t="s">
        <v>777</v>
      </c>
    </row>
    <row r="466" spans="1:47" s="2" customFormat="1" ht="12">
      <c r="A466" s="37"/>
      <c r="B466" s="38"/>
      <c r="C466" s="39"/>
      <c r="D466" s="255" t="s">
        <v>170</v>
      </c>
      <c r="E466" s="39"/>
      <c r="F466" s="256" t="s">
        <v>778</v>
      </c>
      <c r="G466" s="39"/>
      <c r="H466" s="39"/>
      <c r="I466" s="153"/>
      <c r="J466" s="39"/>
      <c r="K466" s="39"/>
      <c r="L466" s="43"/>
      <c r="M466" s="257"/>
      <c r="N466" s="258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170</v>
      </c>
      <c r="AU466" s="16" t="s">
        <v>86</v>
      </c>
    </row>
    <row r="467" spans="1:65" s="2" customFormat="1" ht="16.5" customHeight="1">
      <c r="A467" s="37"/>
      <c r="B467" s="38"/>
      <c r="C467" s="281" t="s">
        <v>779</v>
      </c>
      <c r="D467" s="281" t="s">
        <v>214</v>
      </c>
      <c r="E467" s="282" t="s">
        <v>780</v>
      </c>
      <c r="F467" s="283" t="s">
        <v>781</v>
      </c>
      <c r="G467" s="284" t="s">
        <v>289</v>
      </c>
      <c r="H467" s="285">
        <v>2</v>
      </c>
      <c r="I467" s="286"/>
      <c r="J467" s="287">
        <f>ROUND(I467*H467,2)</f>
        <v>0</v>
      </c>
      <c r="K467" s="283" t="s">
        <v>1</v>
      </c>
      <c r="L467" s="288"/>
      <c r="M467" s="289" t="s">
        <v>1</v>
      </c>
      <c r="N467" s="290" t="s">
        <v>41</v>
      </c>
      <c r="O467" s="90"/>
      <c r="P467" s="251">
        <f>O467*H467</f>
        <v>0</v>
      </c>
      <c r="Q467" s="251">
        <v>0.0105</v>
      </c>
      <c r="R467" s="251">
        <f>Q467*H467</f>
        <v>0.021</v>
      </c>
      <c r="S467" s="251">
        <v>0</v>
      </c>
      <c r="T467" s="252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53" t="s">
        <v>368</v>
      </c>
      <c r="AT467" s="253" t="s">
        <v>214</v>
      </c>
      <c r="AU467" s="253" t="s">
        <v>86</v>
      </c>
      <c r="AY467" s="16" t="s">
        <v>161</v>
      </c>
      <c r="BE467" s="254">
        <f>IF(N467="základní",J467,0)</f>
        <v>0</v>
      </c>
      <c r="BF467" s="254">
        <f>IF(N467="snížená",J467,0)</f>
        <v>0</v>
      </c>
      <c r="BG467" s="254">
        <f>IF(N467="zákl. přenesená",J467,0)</f>
        <v>0</v>
      </c>
      <c r="BH467" s="254">
        <f>IF(N467="sníž. přenesená",J467,0)</f>
        <v>0</v>
      </c>
      <c r="BI467" s="254">
        <f>IF(N467="nulová",J467,0)</f>
        <v>0</v>
      </c>
      <c r="BJ467" s="16" t="s">
        <v>84</v>
      </c>
      <c r="BK467" s="254">
        <f>ROUND(I467*H467,2)</f>
        <v>0</v>
      </c>
      <c r="BL467" s="16" t="s">
        <v>273</v>
      </c>
      <c r="BM467" s="253" t="s">
        <v>782</v>
      </c>
    </row>
    <row r="468" spans="1:47" s="2" customFormat="1" ht="12">
      <c r="A468" s="37"/>
      <c r="B468" s="38"/>
      <c r="C468" s="39"/>
      <c r="D468" s="255" t="s">
        <v>170</v>
      </c>
      <c r="E468" s="39"/>
      <c r="F468" s="256" t="s">
        <v>781</v>
      </c>
      <c r="G468" s="39"/>
      <c r="H468" s="39"/>
      <c r="I468" s="153"/>
      <c r="J468" s="39"/>
      <c r="K468" s="39"/>
      <c r="L468" s="43"/>
      <c r="M468" s="257"/>
      <c r="N468" s="258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6" t="s">
        <v>170</v>
      </c>
      <c r="AU468" s="16" t="s">
        <v>86</v>
      </c>
    </row>
    <row r="469" spans="1:47" s="2" customFormat="1" ht="12">
      <c r="A469" s="37"/>
      <c r="B469" s="38"/>
      <c r="C469" s="39"/>
      <c r="D469" s="255" t="s">
        <v>783</v>
      </c>
      <c r="E469" s="39"/>
      <c r="F469" s="291" t="s">
        <v>784</v>
      </c>
      <c r="G469" s="39"/>
      <c r="H469" s="39"/>
      <c r="I469" s="153"/>
      <c r="J469" s="39"/>
      <c r="K469" s="39"/>
      <c r="L469" s="43"/>
      <c r="M469" s="257"/>
      <c r="N469" s="258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783</v>
      </c>
      <c r="AU469" s="16" t="s">
        <v>86</v>
      </c>
    </row>
    <row r="470" spans="1:63" s="12" customFormat="1" ht="22.8" customHeight="1">
      <c r="A470" s="12"/>
      <c r="B470" s="226"/>
      <c r="C470" s="227"/>
      <c r="D470" s="228" t="s">
        <v>75</v>
      </c>
      <c r="E470" s="240" t="s">
        <v>785</v>
      </c>
      <c r="F470" s="240" t="s">
        <v>786</v>
      </c>
      <c r="G470" s="227"/>
      <c r="H470" s="227"/>
      <c r="I470" s="230"/>
      <c r="J470" s="241">
        <f>BK470</f>
        <v>0</v>
      </c>
      <c r="K470" s="227"/>
      <c r="L470" s="232"/>
      <c r="M470" s="233"/>
      <c r="N470" s="234"/>
      <c r="O470" s="234"/>
      <c r="P470" s="235">
        <f>SUM(P471:P472)</f>
        <v>0</v>
      </c>
      <c r="Q470" s="234"/>
      <c r="R470" s="235">
        <f>SUM(R471:R472)</f>
        <v>0.17663999999999996</v>
      </c>
      <c r="S470" s="234"/>
      <c r="T470" s="236">
        <f>SUM(T471:T472)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37" t="s">
        <v>86</v>
      </c>
      <c r="AT470" s="238" t="s">
        <v>75</v>
      </c>
      <c r="AU470" s="238" t="s">
        <v>84</v>
      </c>
      <c r="AY470" s="237" t="s">
        <v>161</v>
      </c>
      <c r="BK470" s="239">
        <f>SUM(BK471:BK472)</f>
        <v>0</v>
      </c>
    </row>
    <row r="471" spans="1:65" s="2" customFormat="1" ht="21.75" customHeight="1">
      <c r="A471" s="37"/>
      <c r="B471" s="38"/>
      <c r="C471" s="242" t="s">
        <v>787</v>
      </c>
      <c r="D471" s="242" t="s">
        <v>163</v>
      </c>
      <c r="E471" s="243" t="s">
        <v>788</v>
      </c>
      <c r="F471" s="244" t="s">
        <v>789</v>
      </c>
      <c r="G471" s="245" t="s">
        <v>210</v>
      </c>
      <c r="H471" s="246">
        <v>36.8</v>
      </c>
      <c r="I471" s="247"/>
      <c r="J471" s="248">
        <f>ROUND(I471*H471,2)</f>
        <v>0</v>
      </c>
      <c r="K471" s="244" t="s">
        <v>167</v>
      </c>
      <c r="L471" s="43"/>
      <c r="M471" s="249" t="s">
        <v>1</v>
      </c>
      <c r="N471" s="250" t="s">
        <v>41</v>
      </c>
      <c r="O471" s="90"/>
      <c r="P471" s="251">
        <f>O471*H471</f>
        <v>0</v>
      </c>
      <c r="Q471" s="251">
        <v>0.0048</v>
      </c>
      <c r="R471" s="251">
        <f>Q471*H471</f>
        <v>0.17663999999999996</v>
      </c>
      <c r="S471" s="251">
        <v>0</v>
      </c>
      <c r="T471" s="252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53" t="s">
        <v>273</v>
      </c>
      <c r="AT471" s="253" t="s">
        <v>163</v>
      </c>
      <c r="AU471" s="253" t="s">
        <v>86</v>
      </c>
      <c r="AY471" s="16" t="s">
        <v>161</v>
      </c>
      <c r="BE471" s="254">
        <f>IF(N471="základní",J471,0)</f>
        <v>0</v>
      </c>
      <c r="BF471" s="254">
        <f>IF(N471="snížená",J471,0)</f>
        <v>0</v>
      </c>
      <c r="BG471" s="254">
        <f>IF(N471="zákl. přenesená",J471,0)</f>
        <v>0</v>
      </c>
      <c r="BH471" s="254">
        <f>IF(N471="sníž. přenesená",J471,0)</f>
        <v>0</v>
      </c>
      <c r="BI471" s="254">
        <f>IF(N471="nulová",J471,0)</f>
        <v>0</v>
      </c>
      <c r="BJ471" s="16" t="s">
        <v>84</v>
      </c>
      <c r="BK471" s="254">
        <f>ROUND(I471*H471,2)</f>
        <v>0</v>
      </c>
      <c r="BL471" s="16" t="s">
        <v>273</v>
      </c>
      <c r="BM471" s="253" t="s">
        <v>790</v>
      </c>
    </row>
    <row r="472" spans="1:47" s="2" customFormat="1" ht="12">
      <c r="A472" s="37"/>
      <c r="B472" s="38"/>
      <c r="C472" s="39"/>
      <c r="D472" s="255" t="s">
        <v>170</v>
      </c>
      <c r="E472" s="39"/>
      <c r="F472" s="256" t="s">
        <v>791</v>
      </c>
      <c r="G472" s="39"/>
      <c r="H472" s="39"/>
      <c r="I472" s="153"/>
      <c r="J472" s="39"/>
      <c r="K472" s="39"/>
      <c r="L472" s="43"/>
      <c r="M472" s="257"/>
      <c r="N472" s="258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170</v>
      </c>
      <c r="AU472" s="16" t="s">
        <v>86</v>
      </c>
    </row>
    <row r="473" spans="1:63" s="12" customFormat="1" ht="22.8" customHeight="1">
      <c r="A473" s="12"/>
      <c r="B473" s="226"/>
      <c r="C473" s="227"/>
      <c r="D473" s="228" t="s">
        <v>75</v>
      </c>
      <c r="E473" s="240" t="s">
        <v>792</v>
      </c>
      <c r="F473" s="240" t="s">
        <v>793</v>
      </c>
      <c r="G473" s="227"/>
      <c r="H473" s="227"/>
      <c r="I473" s="230"/>
      <c r="J473" s="241">
        <f>BK473</f>
        <v>0</v>
      </c>
      <c r="K473" s="227"/>
      <c r="L473" s="232"/>
      <c r="M473" s="233"/>
      <c r="N473" s="234"/>
      <c r="O473" s="234"/>
      <c r="P473" s="235">
        <f>SUM(P474:P484)</f>
        <v>0</v>
      </c>
      <c r="Q473" s="234"/>
      <c r="R473" s="235">
        <f>SUM(R474:R484)</f>
        <v>0.026044799999999996</v>
      </c>
      <c r="S473" s="234"/>
      <c r="T473" s="236">
        <f>SUM(T474:T484)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37" t="s">
        <v>86</v>
      </c>
      <c r="AT473" s="238" t="s">
        <v>75</v>
      </c>
      <c r="AU473" s="238" t="s">
        <v>84</v>
      </c>
      <c r="AY473" s="237" t="s">
        <v>161</v>
      </c>
      <c r="BK473" s="239">
        <f>SUM(BK474:BK484)</f>
        <v>0</v>
      </c>
    </row>
    <row r="474" spans="1:65" s="2" customFormat="1" ht="21.75" customHeight="1">
      <c r="A474" s="37"/>
      <c r="B474" s="38"/>
      <c r="C474" s="242" t="s">
        <v>794</v>
      </c>
      <c r="D474" s="242" t="s">
        <v>163</v>
      </c>
      <c r="E474" s="243" t="s">
        <v>795</v>
      </c>
      <c r="F474" s="244" t="s">
        <v>796</v>
      </c>
      <c r="G474" s="245" t="s">
        <v>289</v>
      </c>
      <c r="H474" s="246">
        <v>8</v>
      </c>
      <c r="I474" s="247"/>
      <c r="J474" s="248">
        <f>ROUND(I474*H474,2)</f>
        <v>0</v>
      </c>
      <c r="K474" s="244" t="s">
        <v>167</v>
      </c>
      <c r="L474" s="43"/>
      <c r="M474" s="249" t="s">
        <v>1</v>
      </c>
      <c r="N474" s="250" t="s">
        <v>41</v>
      </c>
      <c r="O474" s="90"/>
      <c r="P474" s="251">
        <f>O474*H474</f>
        <v>0</v>
      </c>
      <c r="Q474" s="251">
        <v>6E-05</v>
      </c>
      <c r="R474" s="251">
        <f>Q474*H474</f>
        <v>0.00048</v>
      </c>
      <c r="S474" s="251">
        <v>0</v>
      </c>
      <c r="T474" s="252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53" t="s">
        <v>273</v>
      </c>
      <c r="AT474" s="253" t="s">
        <v>163</v>
      </c>
      <c r="AU474" s="253" t="s">
        <v>86</v>
      </c>
      <c r="AY474" s="16" t="s">
        <v>161</v>
      </c>
      <c r="BE474" s="254">
        <f>IF(N474="základní",J474,0)</f>
        <v>0</v>
      </c>
      <c r="BF474" s="254">
        <f>IF(N474="snížená",J474,0)</f>
        <v>0</v>
      </c>
      <c r="BG474" s="254">
        <f>IF(N474="zákl. přenesená",J474,0)</f>
        <v>0</v>
      </c>
      <c r="BH474" s="254">
        <f>IF(N474="sníž. přenesená",J474,0)</f>
        <v>0</v>
      </c>
      <c r="BI474" s="254">
        <f>IF(N474="nulová",J474,0)</f>
        <v>0</v>
      </c>
      <c r="BJ474" s="16" t="s">
        <v>84</v>
      </c>
      <c r="BK474" s="254">
        <f>ROUND(I474*H474,2)</f>
        <v>0</v>
      </c>
      <c r="BL474" s="16" t="s">
        <v>273</v>
      </c>
      <c r="BM474" s="253" t="s">
        <v>797</v>
      </c>
    </row>
    <row r="475" spans="1:47" s="2" customFormat="1" ht="12">
      <c r="A475" s="37"/>
      <c r="B475" s="38"/>
      <c r="C475" s="39"/>
      <c r="D475" s="255" t="s">
        <v>170</v>
      </c>
      <c r="E475" s="39"/>
      <c r="F475" s="256" t="s">
        <v>798</v>
      </c>
      <c r="G475" s="39"/>
      <c r="H475" s="39"/>
      <c r="I475" s="153"/>
      <c r="J475" s="39"/>
      <c r="K475" s="39"/>
      <c r="L475" s="43"/>
      <c r="M475" s="257"/>
      <c r="N475" s="258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170</v>
      </c>
      <c r="AU475" s="16" t="s">
        <v>86</v>
      </c>
    </row>
    <row r="476" spans="1:65" s="2" customFormat="1" ht="21.75" customHeight="1">
      <c r="A476" s="37"/>
      <c r="B476" s="38"/>
      <c r="C476" s="242" t="s">
        <v>799</v>
      </c>
      <c r="D476" s="242" t="s">
        <v>163</v>
      </c>
      <c r="E476" s="243" t="s">
        <v>800</v>
      </c>
      <c r="F476" s="244" t="s">
        <v>801</v>
      </c>
      <c r="G476" s="245" t="s">
        <v>210</v>
      </c>
      <c r="H476" s="246">
        <v>8.75</v>
      </c>
      <c r="I476" s="247"/>
      <c r="J476" s="248">
        <f>ROUND(I476*H476,2)</f>
        <v>0</v>
      </c>
      <c r="K476" s="244" t="s">
        <v>167</v>
      </c>
      <c r="L476" s="43"/>
      <c r="M476" s="249" t="s">
        <v>1</v>
      </c>
      <c r="N476" s="250" t="s">
        <v>41</v>
      </c>
      <c r="O476" s="90"/>
      <c r="P476" s="251">
        <f>O476*H476</f>
        <v>0</v>
      </c>
      <c r="Q476" s="251">
        <v>0.00012</v>
      </c>
      <c r="R476" s="251">
        <f>Q476*H476</f>
        <v>0.00105</v>
      </c>
      <c r="S476" s="251">
        <v>0</v>
      </c>
      <c r="T476" s="252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53" t="s">
        <v>273</v>
      </c>
      <c r="AT476" s="253" t="s">
        <v>163</v>
      </c>
      <c r="AU476" s="253" t="s">
        <v>86</v>
      </c>
      <c r="AY476" s="16" t="s">
        <v>161</v>
      </c>
      <c r="BE476" s="254">
        <f>IF(N476="základní",J476,0)</f>
        <v>0</v>
      </c>
      <c r="BF476" s="254">
        <f>IF(N476="snížená",J476,0)</f>
        <v>0</v>
      </c>
      <c r="BG476" s="254">
        <f>IF(N476="zákl. přenesená",J476,0)</f>
        <v>0</v>
      </c>
      <c r="BH476" s="254">
        <f>IF(N476="sníž. přenesená",J476,0)</f>
        <v>0</v>
      </c>
      <c r="BI476" s="254">
        <f>IF(N476="nulová",J476,0)</f>
        <v>0</v>
      </c>
      <c r="BJ476" s="16" t="s">
        <v>84</v>
      </c>
      <c r="BK476" s="254">
        <f>ROUND(I476*H476,2)</f>
        <v>0</v>
      </c>
      <c r="BL476" s="16" t="s">
        <v>273</v>
      </c>
      <c r="BM476" s="253" t="s">
        <v>802</v>
      </c>
    </row>
    <row r="477" spans="1:47" s="2" customFormat="1" ht="12">
      <c r="A477" s="37"/>
      <c r="B477" s="38"/>
      <c r="C477" s="39"/>
      <c r="D477" s="255" t="s">
        <v>170</v>
      </c>
      <c r="E477" s="39"/>
      <c r="F477" s="256" t="s">
        <v>803</v>
      </c>
      <c r="G477" s="39"/>
      <c r="H477" s="39"/>
      <c r="I477" s="153"/>
      <c r="J477" s="39"/>
      <c r="K477" s="39"/>
      <c r="L477" s="43"/>
      <c r="M477" s="257"/>
      <c r="N477" s="258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170</v>
      </c>
      <c r="AU477" s="16" t="s">
        <v>86</v>
      </c>
    </row>
    <row r="478" spans="1:51" s="13" customFormat="1" ht="12">
      <c r="A478" s="13"/>
      <c r="B478" s="259"/>
      <c r="C478" s="260"/>
      <c r="D478" s="255" t="s">
        <v>172</v>
      </c>
      <c r="E478" s="261" t="s">
        <v>1</v>
      </c>
      <c r="F478" s="262" t="s">
        <v>804</v>
      </c>
      <c r="G478" s="260"/>
      <c r="H478" s="263">
        <v>8.75</v>
      </c>
      <c r="I478" s="264"/>
      <c r="J478" s="260"/>
      <c r="K478" s="260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172</v>
      </c>
      <c r="AU478" s="269" t="s">
        <v>86</v>
      </c>
      <c r="AV478" s="13" t="s">
        <v>86</v>
      </c>
      <c r="AW478" s="13" t="s">
        <v>32</v>
      </c>
      <c r="AX478" s="13" t="s">
        <v>84</v>
      </c>
      <c r="AY478" s="269" t="s">
        <v>161</v>
      </c>
    </row>
    <row r="479" spans="1:65" s="2" customFormat="1" ht="21.75" customHeight="1">
      <c r="A479" s="37"/>
      <c r="B479" s="38"/>
      <c r="C479" s="242" t="s">
        <v>805</v>
      </c>
      <c r="D479" s="242" t="s">
        <v>163</v>
      </c>
      <c r="E479" s="243" t="s">
        <v>806</v>
      </c>
      <c r="F479" s="244" t="s">
        <v>807</v>
      </c>
      <c r="G479" s="245" t="s">
        <v>210</v>
      </c>
      <c r="H479" s="246">
        <v>8.75</v>
      </c>
      <c r="I479" s="247"/>
      <c r="J479" s="248">
        <f>ROUND(I479*H479,2)</f>
        <v>0</v>
      </c>
      <c r="K479" s="244" t="s">
        <v>167</v>
      </c>
      <c r="L479" s="43"/>
      <c r="M479" s="249" t="s">
        <v>1</v>
      </c>
      <c r="N479" s="250" t="s">
        <v>41</v>
      </c>
      <c r="O479" s="90"/>
      <c r="P479" s="251">
        <f>O479*H479</f>
        <v>0</v>
      </c>
      <c r="Q479" s="251">
        <v>0.00012</v>
      </c>
      <c r="R479" s="251">
        <f>Q479*H479</f>
        <v>0.00105</v>
      </c>
      <c r="S479" s="251">
        <v>0</v>
      </c>
      <c r="T479" s="252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53" t="s">
        <v>273</v>
      </c>
      <c r="AT479" s="253" t="s">
        <v>163</v>
      </c>
      <c r="AU479" s="253" t="s">
        <v>86</v>
      </c>
      <c r="AY479" s="16" t="s">
        <v>161</v>
      </c>
      <c r="BE479" s="254">
        <f>IF(N479="základní",J479,0)</f>
        <v>0</v>
      </c>
      <c r="BF479" s="254">
        <f>IF(N479="snížená",J479,0)</f>
        <v>0</v>
      </c>
      <c r="BG479" s="254">
        <f>IF(N479="zákl. přenesená",J479,0)</f>
        <v>0</v>
      </c>
      <c r="BH479" s="254">
        <f>IF(N479="sníž. přenesená",J479,0)</f>
        <v>0</v>
      </c>
      <c r="BI479" s="254">
        <f>IF(N479="nulová",J479,0)</f>
        <v>0</v>
      </c>
      <c r="BJ479" s="16" t="s">
        <v>84</v>
      </c>
      <c r="BK479" s="254">
        <f>ROUND(I479*H479,2)</f>
        <v>0</v>
      </c>
      <c r="BL479" s="16" t="s">
        <v>273</v>
      </c>
      <c r="BM479" s="253" t="s">
        <v>808</v>
      </c>
    </row>
    <row r="480" spans="1:47" s="2" customFormat="1" ht="12">
      <c r="A480" s="37"/>
      <c r="B480" s="38"/>
      <c r="C480" s="39"/>
      <c r="D480" s="255" t="s">
        <v>170</v>
      </c>
      <c r="E480" s="39"/>
      <c r="F480" s="256" t="s">
        <v>809</v>
      </c>
      <c r="G480" s="39"/>
      <c r="H480" s="39"/>
      <c r="I480" s="153"/>
      <c r="J480" s="39"/>
      <c r="K480" s="39"/>
      <c r="L480" s="43"/>
      <c r="M480" s="257"/>
      <c r="N480" s="258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170</v>
      </c>
      <c r="AU480" s="16" t="s">
        <v>86</v>
      </c>
    </row>
    <row r="481" spans="1:65" s="2" customFormat="1" ht="21.75" customHeight="1">
      <c r="A481" s="37"/>
      <c r="B481" s="38"/>
      <c r="C481" s="242" t="s">
        <v>810</v>
      </c>
      <c r="D481" s="242" t="s">
        <v>163</v>
      </c>
      <c r="E481" s="243" t="s">
        <v>811</v>
      </c>
      <c r="F481" s="244" t="s">
        <v>812</v>
      </c>
      <c r="G481" s="245" t="s">
        <v>210</v>
      </c>
      <c r="H481" s="246">
        <v>156.432</v>
      </c>
      <c r="I481" s="247"/>
      <c r="J481" s="248">
        <f>ROUND(I481*H481,2)</f>
        <v>0</v>
      </c>
      <c r="K481" s="244" t="s">
        <v>1</v>
      </c>
      <c r="L481" s="43"/>
      <c r="M481" s="249" t="s">
        <v>1</v>
      </c>
      <c r="N481" s="250" t="s">
        <v>41</v>
      </c>
      <c r="O481" s="90"/>
      <c r="P481" s="251">
        <f>O481*H481</f>
        <v>0</v>
      </c>
      <c r="Q481" s="251">
        <v>0.00015</v>
      </c>
      <c r="R481" s="251">
        <f>Q481*H481</f>
        <v>0.023464799999999997</v>
      </c>
      <c r="S481" s="251">
        <v>0</v>
      </c>
      <c r="T481" s="252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53" t="s">
        <v>273</v>
      </c>
      <c r="AT481" s="253" t="s">
        <v>163</v>
      </c>
      <c r="AU481" s="253" t="s">
        <v>86</v>
      </c>
      <c r="AY481" s="16" t="s">
        <v>161</v>
      </c>
      <c r="BE481" s="254">
        <f>IF(N481="základní",J481,0)</f>
        <v>0</v>
      </c>
      <c r="BF481" s="254">
        <f>IF(N481="snížená",J481,0)</f>
        <v>0</v>
      </c>
      <c r="BG481" s="254">
        <f>IF(N481="zákl. přenesená",J481,0)</f>
        <v>0</v>
      </c>
      <c r="BH481" s="254">
        <f>IF(N481="sníž. přenesená",J481,0)</f>
        <v>0</v>
      </c>
      <c r="BI481" s="254">
        <f>IF(N481="nulová",J481,0)</f>
        <v>0</v>
      </c>
      <c r="BJ481" s="16" t="s">
        <v>84</v>
      </c>
      <c r="BK481" s="254">
        <f>ROUND(I481*H481,2)</f>
        <v>0</v>
      </c>
      <c r="BL481" s="16" t="s">
        <v>273</v>
      </c>
      <c r="BM481" s="253" t="s">
        <v>813</v>
      </c>
    </row>
    <row r="482" spans="1:47" s="2" customFormat="1" ht="12">
      <c r="A482" s="37"/>
      <c r="B482" s="38"/>
      <c r="C482" s="39"/>
      <c r="D482" s="255" t="s">
        <v>170</v>
      </c>
      <c r="E482" s="39"/>
      <c r="F482" s="256" t="s">
        <v>812</v>
      </c>
      <c r="G482" s="39"/>
      <c r="H482" s="39"/>
      <c r="I482" s="153"/>
      <c r="J482" s="39"/>
      <c r="K482" s="39"/>
      <c r="L482" s="43"/>
      <c r="M482" s="257"/>
      <c r="N482" s="258"/>
      <c r="O482" s="90"/>
      <c r="P482" s="90"/>
      <c r="Q482" s="90"/>
      <c r="R482" s="90"/>
      <c r="S482" s="90"/>
      <c r="T482" s="91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6" t="s">
        <v>170</v>
      </c>
      <c r="AU482" s="16" t="s">
        <v>86</v>
      </c>
    </row>
    <row r="483" spans="1:47" s="2" customFormat="1" ht="12">
      <c r="A483" s="37"/>
      <c r="B483" s="38"/>
      <c r="C483" s="39"/>
      <c r="D483" s="255" t="s">
        <v>783</v>
      </c>
      <c r="E483" s="39"/>
      <c r="F483" s="291" t="s">
        <v>814</v>
      </c>
      <c r="G483" s="39"/>
      <c r="H483" s="39"/>
      <c r="I483" s="153"/>
      <c r="J483" s="39"/>
      <c r="K483" s="39"/>
      <c r="L483" s="43"/>
      <c r="M483" s="257"/>
      <c r="N483" s="258"/>
      <c r="O483" s="90"/>
      <c r="P483" s="90"/>
      <c r="Q483" s="90"/>
      <c r="R483" s="90"/>
      <c r="S483" s="90"/>
      <c r="T483" s="91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6" t="s">
        <v>783</v>
      </c>
      <c r="AU483" s="16" t="s">
        <v>86</v>
      </c>
    </row>
    <row r="484" spans="1:51" s="13" customFormat="1" ht="12">
      <c r="A484" s="13"/>
      <c r="B484" s="259"/>
      <c r="C484" s="260"/>
      <c r="D484" s="255" t="s">
        <v>172</v>
      </c>
      <c r="E484" s="261" t="s">
        <v>1</v>
      </c>
      <c r="F484" s="262" t="s">
        <v>815</v>
      </c>
      <c r="G484" s="260"/>
      <c r="H484" s="263">
        <v>156.432</v>
      </c>
      <c r="I484" s="264"/>
      <c r="J484" s="260"/>
      <c r="K484" s="260"/>
      <c r="L484" s="265"/>
      <c r="M484" s="266"/>
      <c r="N484" s="267"/>
      <c r="O484" s="267"/>
      <c r="P484" s="267"/>
      <c r="Q484" s="267"/>
      <c r="R484" s="267"/>
      <c r="S484" s="267"/>
      <c r="T484" s="26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9" t="s">
        <v>172</v>
      </c>
      <c r="AU484" s="269" t="s">
        <v>86</v>
      </c>
      <c r="AV484" s="13" t="s">
        <v>86</v>
      </c>
      <c r="AW484" s="13" t="s">
        <v>32</v>
      </c>
      <c r="AX484" s="13" t="s">
        <v>84</v>
      </c>
      <c r="AY484" s="269" t="s">
        <v>161</v>
      </c>
    </row>
    <row r="485" spans="1:63" s="12" customFormat="1" ht="22.8" customHeight="1">
      <c r="A485" s="12"/>
      <c r="B485" s="226"/>
      <c r="C485" s="227"/>
      <c r="D485" s="228" t="s">
        <v>75</v>
      </c>
      <c r="E485" s="240" t="s">
        <v>816</v>
      </c>
      <c r="F485" s="240" t="s">
        <v>817</v>
      </c>
      <c r="G485" s="227"/>
      <c r="H485" s="227"/>
      <c r="I485" s="230"/>
      <c r="J485" s="241">
        <f>BK485</f>
        <v>0</v>
      </c>
      <c r="K485" s="227"/>
      <c r="L485" s="232"/>
      <c r="M485" s="233"/>
      <c r="N485" s="234"/>
      <c r="O485" s="234"/>
      <c r="P485" s="235">
        <f>SUM(P486:P490)</f>
        <v>0</v>
      </c>
      <c r="Q485" s="234"/>
      <c r="R485" s="235">
        <f>SUM(R486:R490)</f>
        <v>0.017527300000000003</v>
      </c>
      <c r="S485" s="234"/>
      <c r="T485" s="236">
        <f>SUM(T486:T490)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37" t="s">
        <v>86</v>
      </c>
      <c r="AT485" s="238" t="s">
        <v>75</v>
      </c>
      <c r="AU485" s="238" t="s">
        <v>84</v>
      </c>
      <c r="AY485" s="237" t="s">
        <v>161</v>
      </c>
      <c r="BK485" s="239">
        <f>SUM(BK486:BK490)</f>
        <v>0</v>
      </c>
    </row>
    <row r="486" spans="1:65" s="2" customFormat="1" ht="21.75" customHeight="1">
      <c r="A486" s="37"/>
      <c r="B486" s="38"/>
      <c r="C486" s="242" t="s">
        <v>818</v>
      </c>
      <c r="D486" s="242" t="s">
        <v>163</v>
      </c>
      <c r="E486" s="243" t="s">
        <v>819</v>
      </c>
      <c r="F486" s="244" t="s">
        <v>820</v>
      </c>
      <c r="G486" s="245" t="s">
        <v>210</v>
      </c>
      <c r="H486" s="246">
        <v>35.77</v>
      </c>
      <c r="I486" s="247"/>
      <c r="J486" s="248">
        <f>ROUND(I486*H486,2)</f>
        <v>0</v>
      </c>
      <c r="K486" s="244" t="s">
        <v>167</v>
      </c>
      <c r="L486" s="43"/>
      <c r="M486" s="249" t="s">
        <v>1</v>
      </c>
      <c r="N486" s="250" t="s">
        <v>41</v>
      </c>
      <c r="O486" s="90"/>
      <c r="P486" s="251">
        <f>O486*H486</f>
        <v>0</v>
      </c>
      <c r="Q486" s="251">
        <v>0.0002</v>
      </c>
      <c r="R486" s="251">
        <f>Q486*H486</f>
        <v>0.007154000000000001</v>
      </c>
      <c r="S486" s="251">
        <v>0</v>
      </c>
      <c r="T486" s="252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53" t="s">
        <v>273</v>
      </c>
      <c r="AT486" s="253" t="s">
        <v>163</v>
      </c>
      <c r="AU486" s="253" t="s">
        <v>86</v>
      </c>
      <c r="AY486" s="16" t="s">
        <v>161</v>
      </c>
      <c r="BE486" s="254">
        <f>IF(N486="základní",J486,0)</f>
        <v>0</v>
      </c>
      <c r="BF486" s="254">
        <f>IF(N486="snížená",J486,0)</f>
        <v>0</v>
      </c>
      <c r="BG486" s="254">
        <f>IF(N486="zákl. přenesená",J486,0)</f>
        <v>0</v>
      </c>
      <c r="BH486" s="254">
        <f>IF(N486="sníž. přenesená",J486,0)</f>
        <v>0</v>
      </c>
      <c r="BI486" s="254">
        <f>IF(N486="nulová",J486,0)</f>
        <v>0</v>
      </c>
      <c r="BJ486" s="16" t="s">
        <v>84</v>
      </c>
      <c r="BK486" s="254">
        <f>ROUND(I486*H486,2)</f>
        <v>0</v>
      </c>
      <c r="BL486" s="16" t="s">
        <v>273</v>
      </c>
      <c r="BM486" s="253" t="s">
        <v>821</v>
      </c>
    </row>
    <row r="487" spans="1:47" s="2" customFormat="1" ht="12">
      <c r="A487" s="37"/>
      <c r="B487" s="38"/>
      <c r="C487" s="39"/>
      <c r="D487" s="255" t="s">
        <v>170</v>
      </c>
      <c r="E487" s="39"/>
      <c r="F487" s="256" t="s">
        <v>822</v>
      </c>
      <c r="G487" s="39"/>
      <c r="H487" s="39"/>
      <c r="I487" s="153"/>
      <c r="J487" s="39"/>
      <c r="K487" s="39"/>
      <c r="L487" s="43"/>
      <c r="M487" s="257"/>
      <c r="N487" s="258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170</v>
      </c>
      <c r="AU487" s="16" t="s">
        <v>86</v>
      </c>
    </row>
    <row r="488" spans="1:51" s="13" customFormat="1" ht="12">
      <c r="A488" s="13"/>
      <c r="B488" s="259"/>
      <c r="C488" s="260"/>
      <c r="D488" s="255" t="s">
        <v>172</v>
      </c>
      <c r="E488" s="261" t="s">
        <v>1</v>
      </c>
      <c r="F488" s="262" t="s">
        <v>823</v>
      </c>
      <c r="G488" s="260"/>
      <c r="H488" s="263">
        <v>35.77</v>
      </c>
      <c r="I488" s="264"/>
      <c r="J488" s="260"/>
      <c r="K488" s="260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172</v>
      </c>
      <c r="AU488" s="269" t="s">
        <v>86</v>
      </c>
      <c r="AV488" s="13" t="s">
        <v>86</v>
      </c>
      <c r="AW488" s="13" t="s">
        <v>32</v>
      </c>
      <c r="AX488" s="13" t="s">
        <v>84</v>
      </c>
      <c r="AY488" s="269" t="s">
        <v>161</v>
      </c>
    </row>
    <row r="489" spans="1:65" s="2" customFormat="1" ht="21.75" customHeight="1">
      <c r="A489" s="37"/>
      <c r="B489" s="38"/>
      <c r="C489" s="242" t="s">
        <v>824</v>
      </c>
      <c r="D489" s="242" t="s">
        <v>163</v>
      </c>
      <c r="E489" s="243" t="s">
        <v>825</v>
      </c>
      <c r="F489" s="244" t="s">
        <v>826</v>
      </c>
      <c r="G489" s="245" t="s">
        <v>210</v>
      </c>
      <c r="H489" s="246">
        <v>35.77</v>
      </c>
      <c r="I489" s="247"/>
      <c r="J489" s="248">
        <f>ROUND(I489*H489,2)</f>
        <v>0</v>
      </c>
      <c r="K489" s="244" t="s">
        <v>167</v>
      </c>
      <c r="L489" s="43"/>
      <c r="M489" s="249" t="s">
        <v>1</v>
      </c>
      <c r="N489" s="250" t="s">
        <v>41</v>
      </c>
      <c r="O489" s="90"/>
      <c r="P489" s="251">
        <f>O489*H489</f>
        <v>0</v>
      </c>
      <c r="Q489" s="251">
        <v>0.00029</v>
      </c>
      <c r="R489" s="251">
        <f>Q489*H489</f>
        <v>0.0103733</v>
      </c>
      <c r="S489" s="251">
        <v>0</v>
      </c>
      <c r="T489" s="252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53" t="s">
        <v>273</v>
      </c>
      <c r="AT489" s="253" t="s">
        <v>163</v>
      </c>
      <c r="AU489" s="253" t="s">
        <v>86</v>
      </c>
      <c r="AY489" s="16" t="s">
        <v>161</v>
      </c>
      <c r="BE489" s="254">
        <f>IF(N489="základní",J489,0)</f>
        <v>0</v>
      </c>
      <c r="BF489" s="254">
        <f>IF(N489="snížená",J489,0)</f>
        <v>0</v>
      </c>
      <c r="BG489" s="254">
        <f>IF(N489="zákl. přenesená",J489,0)</f>
        <v>0</v>
      </c>
      <c r="BH489" s="254">
        <f>IF(N489="sníž. přenesená",J489,0)</f>
        <v>0</v>
      </c>
      <c r="BI489" s="254">
        <f>IF(N489="nulová",J489,0)</f>
        <v>0</v>
      </c>
      <c r="BJ489" s="16" t="s">
        <v>84</v>
      </c>
      <c r="BK489" s="254">
        <f>ROUND(I489*H489,2)</f>
        <v>0</v>
      </c>
      <c r="BL489" s="16" t="s">
        <v>273</v>
      </c>
      <c r="BM489" s="253" t="s">
        <v>827</v>
      </c>
    </row>
    <row r="490" spans="1:47" s="2" customFormat="1" ht="12">
      <c r="A490" s="37"/>
      <c r="B490" s="38"/>
      <c r="C490" s="39"/>
      <c r="D490" s="255" t="s">
        <v>170</v>
      </c>
      <c r="E490" s="39"/>
      <c r="F490" s="256" t="s">
        <v>828</v>
      </c>
      <c r="G490" s="39"/>
      <c r="H490" s="39"/>
      <c r="I490" s="153"/>
      <c r="J490" s="39"/>
      <c r="K490" s="39"/>
      <c r="L490" s="43"/>
      <c r="M490" s="292"/>
      <c r="N490" s="293"/>
      <c r="O490" s="294"/>
      <c r="P490" s="294"/>
      <c r="Q490" s="294"/>
      <c r="R490" s="294"/>
      <c r="S490" s="294"/>
      <c r="T490" s="295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170</v>
      </c>
      <c r="AU490" s="16" t="s">
        <v>86</v>
      </c>
    </row>
    <row r="491" spans="1:31" s="2" customFormat="1" ht="6.95" customHeight="1">
      <c r="A491" s="37"/>
      <c r="B491" s="65"/>
      <c r="C491" s="66"/>
      <c r="D491" s="66"/>
      <c r="E491" s="66"/>
      <c r="F491" s="66"/>
      <c r="G491" s="66"/>
      <c r="H491" s="66"/>
      <c r="I491" s="191"/>
      <c r="J491" s="66"/>
      <c r="K491" s="66"/>
      <c r="L491" s="43"/>
      <c r="M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</sheetData>
  <sheetProtection password="CC35" sheet="1" objects="1" scenarios="1" formatColumns="0" formatRows="0" autoFilter="0"/>
  <autoFilter ref="C135:K490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829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830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831</v>
      </c>
      <c r="F15" s="37"/>
      <c r="G15" s="37"/>
      <c r="H15" s="37"/>
      <c r="I15" s="155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831</v>
      </c>
      <c r="F21" s="37"/>
      <c r="G21" s="37"/>
      <c r="H21" s="37"/>
      <c r="I21" s="155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831</v>
      </c>
      <c r="F24" s="37"/>
      <c r="G24" s="37"/>
      <c r="H24" s="37"/>
      <c r="I24" s="155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ROUND((SUM(BE121:BE282)),2)</f>
        <v>0</v>
      </c>
      <c r="G33" s="37"/>
      <c r="H33" s="37"/>
      <c r="I33" s="170">
        <v>0.21</v>
      </c>
      <c r="J33" s="169">
        <f>ROUND(((SUM(BE121:BE282))*I33),2)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ROUND((SUM(BF121:BF282)),2)</f>
        <v>0</v>
      </c>
      <c r="G34" s="37"/>
      <c r="H34" s="37"/>
      <c r="I34" s="170">
        <v>0.15</v>
      </c>
      <c r="J34" s="169">
        <f>ROUND(((SUM(BF121:BF282))*I34),2)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ROUND((SUM(BG121:BG282)),2)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ROUND((SUM(BH121:BH282)),2)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ROUND((SUM(BI121:BI282)),2)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ZTI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Novostavba toalet na p.p.č. 426/1, k.ú.Podmokly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55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134</v>
      </c>
      <c r="E97" s="204"/>
      <c r="F97" s="204"/>
      <c r="G97" s="204"/>
      <c r="H97" s="204"/>
      <c r="I97" s="205"/>
      <c r="J97" s="206">
        <f>J122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832</v>
      </c>
      <c r="E98" s="210"/>
      <c r="F98" s="210"/>
      <c r="G98" s="210"/>
      <c r="H98" s="210"/>
      <c r="I98" s="211"/>
      <c r="J98" s="212">
        <f>J123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833</v>
      </c>
      <c r="E99" s="210"/>
      <c r="F99" s="210"/>
      <c r="G99" s="210"/>
      <c r="H99" s="210"/>
      <c r="I99" s="211"/>
      <c r="J99" s="212">
        <f>J162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834</v>
      </c>
      <c r="E100" s="210"/>
      <c r="F100" s="210"/>
      <c r="G100" s="210"/>
      <c r="H100" s="210"/>
      <c r="I100" s="211"/>
      <c r="J100" s="212">
        <f>J221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835</v>
      </c>
      <c r="E101" s="210"/>
      <c r="F101" s="210"/>
      <c r="G101" s="210"/>
      <c r="H101" s="210"/>
      <c r="I101" s="211"/>
      <c r="J101" s="212">
        <f>J278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15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191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194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146</v>
      </c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95" t="str">
        <f>E7</f>
        <v>Novostavba objektu toalet 426/1 Podmokly</v>
      </c>
      <c r="F111" s="31"/>
      <c r="G111" s="31"/>
      <c r="H111" s="31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119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02 - ZTI</v>
      </c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Novostavba toalet na p.p.č. 426/1, k.ú.Podmokly</v>
      </c>
      <c r="G115" s="39"/>
      <c r="H115" s="39"/>
      <c r="I115" s="155" t="s">
        <v>22</v>
      </c>
      <c r="J115" s="78" t="str">
        <f>IF(J12="","",J12)</f>
        <v>11. 4. 2020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155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155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214"/>
      <c r="B120" s="215"/>
      <c r="C120" s="216" t="s">
        <v>147</v>
      </c>
      <c r="D120" s="217" t="s">
        <v>61</v>
      </c>
      <c r="E120" s="217" t="s">
        <v>57</v>
      </c>
      <c r="F120" s="217" t="s">
        <v>58</v>
      </c>
      <c r="G120" s="217" t="s">
        <v>148</v>
      </c>
      <c r="H120" s="217" t="s">
        <v>149</v>
      </c>
      <c r="I120" s="218" t="s">
        <v>150</v>
      </c>
      <c r="J120" s="217" t="s">
        <v>123</v>
      </c>
      <c r="K120" s="219" t="s">
        <v>151</v>
      </c>
      <c r="L120" s="220"/>
      <c r="M120" s="99" t="s">
        <v>1</v>
      </c>
      <c r="N120" s="100" t="s">
        <v>40</v>
      </c>
      <c r="O120" s="100" t="s">
        <v>152</v>
      </c>
      <c r="P120" s="100" t="s">
        <v>153</v>
      </c>
      <c r="Q120" s="100" t="s">
        <v>154</v>
      </c>
      <c r="R120" s="100" t="s">
        <v>155</v>
      </c>
      <c r="S120" s="100" t="s">
        <v>156</v>
      </c>
      <c r="T120" s="101" t="s">
        <v>157</v>
      </c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</row>
    <row r="121" spans="1:63" s="2" customFormat="1" ht="22.8" customHeight="1">
      <c r="A121" s="37"/>
      <c r="B121" s="38"/>
      <c r="C121" s="106" t="s">
        <v>158</v>
      </c>
      <c r="D121" s="39"/>
      <c r="E121" s="39"/>
      <c r="F121" s="39"/>
      <c r="G121" s="39"/>
      <c r="H121" s="39"/>
      <c r="I121" s="153"/>
      <c r="J121" s="221">
        <f>BK121</f>
        <v>0</v>
      </c>
      <c r="K121" s="39"/>
      <c r="L121" s="43"/>
      <c r="M121" s="102"/>
      <c r="N121" s="222"/>
      <c r="O121" s="103"/>
      <c r="P121" s="223">
        <f>P122</f>
        <v>0</v>
      </c>
      <c r="Q121" s="103"/>
      <c r="R121" s="223">
        <f>R122</f>
        <v>0.5924699999999999</v>
      </c>
      <c r="S121" s="103"/>
      <c r="T121" s="224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125</v>
      </c>
      <c r="BK121" s="225">
        <f>BK122</f>
        <v>0</v>
      </c>
    </row>
    <row r="122" spans="1:63" s="12" customFormat="1" ht="25.9" customHeight="1">
      <c r="A122" s="12"/>
      <c r="B122" s="226"/>
      <c r="C122" s="227"/>
      <c r="D122" s="228" t="s">
        <v>75</v>
      </c>
      <c r="E122" s="229" t="s">
        <v>506</v>
      </c>
      <c r="F122" s="229" t="s">
        <v>507</v>
      </c>
      <c r="G122" s="227"/>
      <c r="H122" s="227"/>
      <c r="I122" s="230"/>
      <c r="J122" s="231">
        <f>BK122</f>
        <v>0</v>
      </c>
      <c r="K122" s="227"/>
      <c r="L122" s="232"/>
      <c r="M122" s="233"/>
      <c r="N122" s="234"/>
      <c r="O122" s="234"/>
      <c r="P122" s="235">
        <f>P123+P162+P221+P278</f>
        <v>0</v>
      </c>
      <c r="Q122" s="234"/>
      <c r="R122" s="235">
        <f>R123+R162+R221+R278</f>
        <v>0.5924699999999999</v>
      </c>
      <c r="S122" s="234"/>
      <c r="T122" s="236">
        <f>T123+T162+T221+T278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7" t="s">
        <v>86</v>
      </c>
      <c r="AT122" s="238" t="s">
        <v>75</v>
      </c>
      <c r="AU122" s="238" t="s">
        <v>76</v>
      </c>
      <c r="AY122" s="237" t="s">
        <v>161</v>
      </c>
      <c r="BK122" s="239">
        <f>BK123+BK162+BK221+BK278</f>
        <v>0</v>
      </c>
    </row>
    <row r="123" spans="1:63" s="12" customFormat="1" ht="22.8" customHeight="1">
      <c r="A123" s="12"/>
      <c r="B123" s="226"/>
      <c r="C123" s="227"/>
      <c r="D123" s="228" t="s">
        <v>75</v>
      </c>
      <c r="E123" s="240" t="s">
        <v>836</v>
      </c>
      <c r="F123" s="240" t="s">
        <v>837</v>
      </c>
      <c r="G123" s="227"/>
      <c r="H123" s="227"/>
      <c r="I123" s="230"/>
      <c r="J123" s="241">
        <f>BK123</f>
        <v>0</v>
      </c>
      <c r="K123" s="227"/>
      <c r="L123" s="232"/>
      <c r="M123" s="233"/>
      <c r="N123" s="234"/>
      <c r="O123" s="234"/>
      <c r="P123" s="235">
        <f>SUM(P124:P161)</f>
        <v>0</v>
      </c>
      <c r="Q123" s="234"/>
      <c r="R123" s="235">
        <f>SUM(R124:R161)</f>
        <v>0.08177999999999999</v>
      </c>
      <c r="S123" s="234"/>
      <c r="T123" s="236">
        <f>SUM(T124:T161)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7" t="s">
        <v>86</v>
      </c>
      <c r="AT123" s="238" t="s">
        <v>75</v>
      </c>
      <c r="AU123" s="238" t="s">
        <v>84</v>
      </c>
      <c r="AY123" s="237" t="s">
        <v>161</v>
      </c>
      <c r="BK123" s="239">
        <f>SUM(BK124:BK161)</f>
        <v>0</v>
      </c>
    </row>
    <row r="124" spans="1:65" s="2" customFormat="1" ht="21.75" customHeight="1">
      <c r="A124" s="37"/>
      <c r="B124" s="38"/>
      <c r="C124" s="242" t="s">
        <v>84</v>
      </c>
      <c r="D124" s="242" t="s">
        <v>163</v>
      </c>
      <c r="E124" s="243" t="s">
        <v>838</v>
      </c>
      <c r="F124" s="244" t="s">
        <v>839</v>
      </c>
      <c r="G124" s="245" t="s">
        <v>234</v>
      </c>
      <c r="H124" s="246">
        <v>3</v>
      </c>
      <c r="I124" s="247"/>
      <c r="J124" s="248">
        <f>ROUND(I124*H124,2)</f>
        <v>0</v>
      </c>
      <c r="K124" s="244" t="s">
        <v>1</v>
      </c>
      <c r="L124" s="43"/>
      <c r="M124" s="249" t="s">
        <v>1</v>
      </c>
      <c r="N124" s="250" t="s">
        <v>41</v>
      </c>
      <c r="O124" s="90"/>
      <c r="P124" s="251">
        <f>O124*H124</f>
        <v>0</v>
      </c>
      <c r="Q124" s="251">
        <v>0.00126</v>
      </c>
      <c r="R124" s="251">
        <f>Q124*H124</f>
        <v>0.0037800000000000004</v>
      </c>
      <c r="S124" s="251">
        <v>0</v>
      </c>
      <c r="T124" s="25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53" t="s">
        <v>273</v>
      </c>
      <c r="AT124" s="253" t="s">
        <v>163</v>
      </c>
      <c r="AU124" s="253" t="s">
        <v>86</v>
      </c>
      <c r="AY124" s="16" t="s">
        <v>161</v>
      </c>
      <c r="BE124" s="254">
        <f>IF(N124="základní",J124,0)</f>
        <v>0</v>
      </c>
      <c r="BF124" s="254">
        <f>IF(N124="snížená",J124,0)</f>
        <v>0</v>
      </c>
      <c r="BG124" s="254">
        <f>IF(N124="zákl. přenesená",J124,0)</f>
        <v>0</v>
      </c>
      <c r="BH124" s="254">
        <f>IF(N124="sníž. přenesená",J124,0)</f>
        <v>0</v>
      </c>
      <c r="BI124" s="254">
        <f>IF(N124="nulová",J124,0)</f>
        <v>0</v>
      </c>
      <c r="BJ124" s="16" t="s">
        <v>84</v>
      </c>
      <c r="BK124" s="254">
        <f>ROUND(I124*H124,2)</f>
        <v>0</v>
      </c>
      <c r="BL124" s="16" t="s">
        <v>273</v>
      </c>
      <c r="BM124" s="253" t="s">
        <v>840</v>
      </c>
    </row>
    <row r="125" spans="1:47" s="2" customFormat="1" ht="12">
      <c r="A125" s="37"/>
      <c r="B125" s="38"/>
      <c r="C125" s="39"/>
      <c r="D125" s="255" t="s">
        <v>170</v>
      </c>
      <c r="E125" s="39"/>
      <c r="F125" s="256" t="s">
        <v>839</v>
      </c>
      <c r="G125" s="39"/>
      <c r="H125" s="39"/>
      <c r="I125" s="153"/>
      <c r="J125" s="39"/>
      <c r="K125" s="39"/>
      <c r="L125" s="43"/>
      <c r="M125" s="257"/>
      <c r="N125" s="258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170</v>
      </c>
      <c r="AU125" s="16" t="s">
        <v>86</v>
      </c>
    </row>
    <row r="126" spans="1:65" s="2" customFormat="1" ht="21.75" customHeight="1">
      <c r="A126" s="37"/>
      <c r="B126" s="38"/>
      <c r="C126" s="242" t="s">
        <v>86</v>
      </c>
      <c r="D126" s="242" t="s">
        <v>163</v>
      </c>
      <c r="E126" s="243" t="s">
        <v>841</v>
      </c>
      <c r="F126" s="244" t="s">
        <v>842</v>
      </c>
      <c r="G126" s="245" t="s">
        <v>234</v>
      </c>
      <c r="H126" s="246">
        <v>7</v>
      </c>
      <c r="I126" s="247"/>
      <c r="J126" s="248">
        <f>ROUND(I126*H126,2)</f>
        <v>0</v>
      </c>
      <c r="K126" s="244" t="s">
        <v>1</v>
      </c>
      <c r="L126" s="43"/>
      <c r="M126" s="249" t="s">
        <v>1</v>
      </c>
      <c r="N126" s="250" t="s">
        <v>41</v>
      </c>
      <c r="O126" s="90"/>
      <c r="P126" s="251">
        <f>O126*H126</f>
        <v>0</v>
      </c>
      <c r="Q126" s="251">
        <v>0.00177</v>
      </c>
      <c r="R126" s="251">
        <f>Q126*H126</f>
        <v>0.01239</v>
      </c>
      <c r="S126" s="251">
        <v>0</v>
      </c>
      <c r="T126" s="25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3" t="s">
        <v>273</v>
      </c>
      <c r="AT126" s="253" t="s">
        <v>163</v>
      </c>
      <c r="AU126" s="253" t="s">
        <v>86</v>
      </c>
      <c r="AY126" s="16" t="s">
        <v>161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6" t="s">
        <v>84</v>
      </c>
      <c r="BK126" s="254">
        <f>ROUND(I126*H126,2)</f>
        <v>0</v>
      </c>
      <c r="BL126" s="16" t="s">
        <v>273</v>
      </c>
      <c r="BM126" s="253" t="s">
        <v>843</v>
      </c>
    </row>
    <row r="127" spans="1:47" s="2" customFormat="1" ht="12">
      <c r="A127" s="37"/>
      <c r="B127" s="38"/>
      <c r="C127" s="39"/>
      <c r="D127" s="255" t="s">
        <v>170</v>
      </c>
      <c r="E127" s="39"/>
      <c r="F127" s="256" t="s">
        <v>842</v>
      </c>
      <c r="G127" s="39"/>
      <c r="H127" s="39"/>
      <c r="I127" s="153"/>
      <c r="J127" s="39"/>
      <c r="K127" s="39"/>
      <c r="L127" s="43"/>
      <c r="M127" s="257"/>
      <c r="N127" s="25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86</v>
      </c>
    </row>
    <row r="128" spans="1:65" s="2" customFormat="1" ht="21.75" customHeight="1">
      <c r="A128" s="37"/>
      <c r="B128" s="38"/>
      <c r="C128" s="242" t="s">
        <v>184</v>
      </c>
      <c r="D128" s="242" t="s">
        <v>163</v>
      </c>
      <c r="E128" s="243" t="s">
        <v>844</v>
      </c>
      <c r="F128" s="244" t="s">
        <v>845</v>
      </c>
      <c r="G128" s="245" t="s">
        <v>234</v>
      </c>
      <c r="H128" s="246">
        <v>7</v>
      </c>
      <c r="I128" s="247"/>
      <c r="J128" s="248">
        <f>ROUND(I128*H128,2)</f>
        <v>0</v>
      </c>
      <c r="K128" s="244" t="s">
        <v>1</v>
      </c>
      <c r="L128" s="43"/>
      <c r="M128" s="249" t="s">
        <v>1</v>
      </c>
      <c r="N128" s="250" t="s">
        <v>41</v>
      </c>
      <c r="O128" s="90"/>
      <c r="P128" s="251">
        <f>O128*H128</f>
        <v>0</v>
      </c>
      <c r="Q128" s="251">
        <v>0.00277</v>
      </c>
      <c r="R128" s="251">
        <f>Q128*H128</f>
        <v>0.019389999999999998</v>
      </c>
      <c r="S128" s="251">
        <v>0</v>
      </c>
      <c r="T128" s="25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3" t="s">
        <v>273</v>
      </c>
      <c r="AT128" s="253" t="s">
        <v>163</v>
      </c>
      <c r="AU128" s="253" t="s">
        <v>86</v>
      </c>
      <c r="AY128" s="16" t="s">
        <v>161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6" t="s">
        <v>84</v>
      </c>
      <c r="BK128" s="254">
        <f>ROUND(I128*H128,2)</f>
        <v>0</v>
      </c>
      <c r="BL128" s="16" t="s">
        <v>273</v>
      </c>
      <c r="BM128" s="253" t="s">
        <v>846</v>
      </c>
    </row>
    <row r="129" spans="1:47" s="2" customFormat="1" ht="12">
      <c r="A129" s="37"/>
      <c r="B129" s="38"/>
      <c r="C129" s="39"/>
      <c r="D129" s="255" t="s">
        <v>170</v>
      </c>
      <c r="E129" s="39"/>
      <c r="F129" s="256" t="s">
        <v>845</v>
      </c>
      <c r="G129" s="39"/>
      <c r="H129" s="39"/>
      <c r="I129" s="153"/>
      <c r="J129" s="39"/>
      <c r="K129" s="39"/>
      <c r="L129" s="43"/>
      <c r="M129" s="257"/>
      <c r="N129" s="25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170</v>
      </c>
      <c r="AU129" s="16" t="s">
        <v>86</v>
      </c>
    </row>
    <row r="130" spans="1:65" s="2" customFormat="1" ht="21.75" customHeight="1">
      <c r="A130" s="37"/>
      <c r="B130" s="38"/>
      <c r="C130" s="242" t="s">
        <v>168</v>
      </c>
      <c r="D130" s="242" t="s">
        <v>163</v>
      </c>
      <c r="E130" s="243" t="s">
        <v>847</v>
      </c>
      <c r="F130" s="244" t="s">
        <v>848</v>
      </c>
      <c r="G130" s="245" t="s">
        <v>234</v>
      </c>
      <c r="H130" s="246">
        <v>2</v>
      </c>
      <c r="I130" s="247"/>
      <c r="J130" s="248">
        <f>ROUND(I130*H130,2)</f>
        <v>0</v>
      </c>
      <c r="K130" s="244" t="s">
        <v>1</v>
      </c>
      <c r="L130" s="43"/>
      <c r="M130" s="249" t="s">
        <v>1</v>
      </c>
      <c r="N130" s="250" t="s">
        <v>41</v>
      </c>
      <c r="O130" s="90"/>
      <c r="P130" s="251">
        <f>O130*H130</f>
        <v>0</v>
      </c>
      <c r="Q130" s="251">
        <v>0.00059</v>
      </c>
      <c r="R130" s="251">
        <f>Q130*H130</f>
        <v>0.00118</v>
      </c>
      <c r="S130" s="251">
        <v>0</v>
      </c>
      <c r="T130" s="25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3" t="s">
        <v>273</v>
      </c>
      <c r="AT130" s="253" t="s">
        <v>163</v>
      </c>
      <c r="AU130" s="253" t="s">
        <v>86</v>
      </c>
      <c r="AY130" s="16" t="s">
        <v>161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6" t="s">
        <v>84</v>
      </c>
      <c r="BK130" s="254">
        <f>ROUND(I130*H130,2)</f>
        <v>0</v>
      </c>
      <c r="BL130" s="16" t="s">
        <v>273</v>
      </c>
      <c r="BM130" s="253" t="s">
        <v>849</v>
      </c>
    </row>
    <row r="131" spans="1:47" s="2" customFormat="1" ht="12">
      <c r="A131" s="37"/>
      <c r="B131" s="38"/>
      <c r="C131" s="39"/>
      <c r="D131" s="255" t="s">
        <v>170</v>
      </c>
      <c r="E131" s="39"/>
      <c r="F131" s="256" t="s">
        <v>848</v>
      </c>
      <c r="G131" s="39"/>
      <c r="H131" s="39"/>
      <c r="I131" s="153"/>
      <c r="J131" s="39"/>
      <c r="K131" s="39"/>
      <c r="L131" s="43"/>
      <c r="M131" s="257"/>
      <c r="N131" s="258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170</v>
      </c>
      <c r="AU131" s="16" t="s">
        <v>86</v>
      </c>
    </row>
    <row r="132" spans="1:65" s="2" customFormat="1" ht="21.75" customHeight="1">
      <c r="A132" s="37"/>
      <c r="B132" s="38"/>
      <c r="C132" s="242" t="s">
        <v>194</v>
      </c>
      <c r="D132" s="242" t="s">
        <v>163</v>
      </c>
      <c r="E132" s="243" t="s">
        <v>850</v>
      </c>
      <c r="F132" s="244" t="s">
        <v>851</v>
      </c>
      <c r="G132" s="245" t="s">
        <v>234</v>
      </c>
      <c r="H132" s="246">
        <v>8</v>
      </c>
      <c r="I132" s="247"/>
      <c r="J132" s="248">
        <f>ROUND(I132*H132,2)</f>
        <v>0</v>
      </c>
      <c r="K132" s="244" t="s">
        <v>1</v>
      </c>
      <c r="L132" s="43"/>
      <c r="M132" s="249" t="s">
        <v>1</v>
      </c>
      <c r="N132" s="250" t="s">
        <v>41</v>
      </c>
      <c r="O132" s="90"/>
      <c r="P132" s="251">
        <f>O132*H132</f>
        <v>0</v>
      </c>
      <c r="Q132" s="251">
        <v>0.0012</v>
      </c>
      <c r="R132" s="251">
        <f>Q132*H132</f>
        <v>0.0096</v>
      </c>
      <c r="S132" s="251">
        <v>0</v>
      </c>
      <c r="T132" s="25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3" t="s">
        <v>273</v>
      </c>
      <c r="AT132" s="253" t="s">
        <v>163</v>
      </c>
      <c r="AU132" s="253" t="s">
        <v>86</v>
      </c>
      <c r="AY132" s="16" t="s">
        <v>161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6" t="s">
        <v>84</v>
      </c>
      <c r="BK132" s="254">
        <f>ROUND(I132*H132,2)</f>
        <v>0</v>
      </c>
      <c r="BL132" s="16" t="s">
        <v>273</v>
      </c>
      <c r="BM132" s="253" t="s">
        <v>852</v>
      </c>
    </row>
    <row r="133" spans="1:47" s="2" customFormat="1" ht="12">
      <c r="A133" s="37"/>
      <c r="B133" s="38"/>
      <c r="C133" s="39"/>
      <c r="D133" s="255" t="s">
        <v>170</v>
      </c>
      <c r="E133" s="39"/>
      <c r="F133" s="256" t="s">
        <v>851</v>
      </c>
      <c r="G133" s="39"/>
      <c r="H133" s="39"/>
      <c r="I133" s="153"/>
      <c r="J133" s="39"/>
      <c r="K133" s="39"/>
      <c r="L133" s="43"/>
      <c r="M133" s="257"/>
      <c r="N133" s="25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86</v>
      </c>
    </row>
    <row r="134" spans="1:65" s="2" customFormat="1" ht="21.75" customHeight="1">
      <c r="A134" s="37"/>
      <c r="B134" s="38"/>
      <c r="C134" s="242" t="s">
        <v>201</v>
      </c>
      <c r="D134" s="242" t="s">
        <v>163</v>
      </c>
      <c r="E134" s="243" t="s">
        <v>853</v>
      </c>
      <c r="F134" s="244" t="s">
        <v>854</v>
      </c>
      <c r="G134" s="245" t="s">
        <v>234</v>
      </c>
      <c r="H134" s="246">
        <v>8</v>
      </c>
      <c r="I134" s="247"/>
      <c r="J134" s="248">
        <f>ROUND(I134*H134,2)</f>
        <v>0</v>
      </c>
      <c r="K134" s="244" t="s">
        <v>1</v>
      </c>
      <c r="L134" s="43"/>
      <c r="M134" s="249" t="s">
        <v>1</v>
      </c>
      <c r="N134" s="250" t="s">
        <v>41</v>
      </c>
      <c r="O134" s="90"/>
      <c r="P134" s="251">
        <f>O134*H134</f>
        <v>0</v>
      </c>
      <c r="Q134" s="251">
        <v>0.00029</v>
      </c>
      <c r="R134" s="251">
        <f>Q134*H134</f>
        <v>0.00232</v>
      </c>
      <c r="S134" s="251">
        <v>0</v>
      </c>
      <c r="T134" s="25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273</v>
      </c>
      <c r="AT134" s="253" t="s">
        <v>163</v>
      </c>
      <c r="AU134" s="253" t="s">
        <v>86</v>
      </c>
      <c r="AY134" s="16" t="s">
        <v>161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84</v>
      </c>
      <c r="BK134" s="254">
        <f>ROUND(I134*H134,2)</f>
        <v>0</v>
      </c>
      <c r="BL134" s="16" t="s">
        <v>273</v>
      </c>
      <c r="BM134" s="253" t="s">
        <v>855</v>
      </c>
    </row>
    <row r="135" spans="1:47" s="2" customFormat="1" ht="12">
      <c r="A135" s="37"/>
      <c r="B135" s="38"/>
      <c r="C135" s="39"/>
      <c r="D135" s="255" t="s">
        <v>170</v>
      </c>
      <c r="E135" s="39"/>
      <c r="F135" s="256" t="s">
        <v>854</v>
      </c>
      <c r="G135" s="39"/>
      <c r="H135" s="39"/>
      <c r="I135" s="153"/>
      <c r="J135" s="39"/>
      <c r="K135" s="39"/>
      <c r="L135" s="43"/>
      <c r="M135" s="257"/>
      <c r="N135" s="25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86</v>
      </c>
    </row>
    <row r="136" spans="1:65" s="2" customFormat="1" ht="21.75" customHeight="1">
      <c r="A136" s="37"/>
      <c r="B136" s="38"/>
      <c r="C136" s="242" t="s">
        <v>207</v>
      </c>
      <c r="D136" s="242" t="s">
        <v>163</v>
      </c>
      <c r="E136" s="243" t="s">
        <v>856</v>
      </c>
      <c r="F136" s="244" t="s">
        <v>857</v>
      </c>
      <c r="G136" s="245" t="s">
        <v>234</v>
      </c>
      <c r="H136" s="246">
        <v>1</v>
      </c>
      <c r="I136" s="247"/>
      <c r="J136" s="248">
        <f>ROUND(I136*H136,2)</f>
        <v>0</v>
      </c>
      <c r="K136" s="244" t="s">
        <v>1</v>
      </c>
      <c r="L136" s="43"/>
      <c r="M136" s="249" t="s">
        <v>1</v>
      </c>
      <c r="N136" s="250" t="s">
        <v>41</v>
      </c>
      <c r="O136" s="90"/>
      <c r="P136" s="251">
        <f>O136*H136</f>
        <v>0</v>
      </c>
      <c r="Q136" s="251">
        <v>0.00035</v>
      </c>
      <c r="R136" s="251">
        <f>Q136*H136</f>
        <v>0.00035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273</v>
      </c>
      <c r="AT136" s="253" t="s">
        <v>163</v>
      </c>
      <c r="AU136" s="253" t="s">
        <v>86</v>
      </c>
      <c r="AY136" s="16" t="s">
        <v>161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84</v>
      </c>
      <c r="BK136" s="254">
        <f>ROUND(I136*H136,2)</f>
        <v>0</v>
      </c>
      <c r="BL136" s="16" t="s">
        <v>273</v>
      </c>
      <c r="BM136" s="253" t="s">
        <v>858</v>
      </c>
    </row>
    <row r="137" spans="1:47" s="2" customFormat="1" ht="12">
      <c r="A137" s="37"/>
      <c r="B137" s="38"/>
      <c r="C137" s="39"/>
      <c r="D137" s="255" t="s">
        <v>170</v>
      </c>
      <c r="E137" s="39"/>
      <c r="F137" s="256" t="s">
        <v>857</v>
      </c>
      <c r="G137" s="39"/>
      <c r="H137" s="39"/>
      <c r="I137" s="153"/>
      <c r="J137" s="39"/>
      <c r="K137" s="39"/>
      <c r="L137" s="43"/>
      <c r="M137" s="257"/>
      <c r="N137" s="25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86</v>
      </c>
    </row>
    <row r="138" spans="1:65" s="2" customFormat="1" ht="21.75" customHeight="1">
      <c r="A138" s="37"/>
      <c r="B138" s="38"/>
      <c r="C138" s="242" t="s">
        <v>213</v>
      </c>
      <c r="D138" s="242" t="s">
        <v>163</v>
      </c>
      <c r="E138" s="243" t="s">
        <v>859</v>
      </c>
      <c r="F138" s="244" t="s">
        <v>860</v>
      </c>
      <c r="G138" s="245" t="s">
        <v>234</v>
      </c>
      <c r="H138" s="246">
        <v>5</v>
      </c>
      <c r="I138" s="247"/>
      <c r="J138" s="248">
        <f>ROUND(I138*H138,2)</f>
        <v>0</v>
      </c>
      <c r="K138" s="244" t="s">
        <v>1</v>
      </c>
      <c r="L138" s="43"/>
      <c r="M138" s="249" t="s">
        <v>1</v>
      </c>
      <c r="N138" s="250" t="s">
        <v>41</v>
      </c>
      <c r="O138" s="90"/>
      <c r="P138" s="251">
        <f>O138*H138</f>
        <v>0</v>
      </c>
      <c r="Q138" s="251">
        <v>0.00114</v>
      </c>
      <c r="R138" s="251">
        <f>Q138*H138</f>
        <v>0.0057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273</v>
      </c>
      <c r="AT138" s="253" t="s">
        <v>163</v>
      </c>
      <c r="AU138" s="253" t="s">
        <v>86</v>
      </c>
      <c r="AY138" s="16" t="s">
        <v>161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84</v>
      </c>
      <c r="BK138" s="254">
        <f>ROUND(I138*H138,2)</f>
        <v>0</v>
      </c>
      <c r="BL138" s="16" t="s">
        <v>273</v>
      </c>
      <c r="BM138" s="253" t="s">
        <v>861</v>
      </c>
    </row>
    <row r="139" spans="1:47" s="2" customFormat="1" ht="12">
      <c r="A139" s="37"/>
      <c r="B139" s="38"/>
      <c r="C139" s="39"/>
      <c r="D139" s="255" t="s">
        <v>170</v>
      </c>
      <c r="E139" s="39"/>
      <c r="F139" s="256" t="s">
        <v>860</v>
      </c>
      <c r="G139" s="39"/>
      <c r="H139" s="39"/>
      <c r="I139" s="153"/>
      <c r="J139" s="39"/>
      <c r="K139" s="39"/>
      <c r="L139" s="43"/>
      <c r="M139" s="257"/>
      <c r="N139" s="25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170</v>
      </c>
      <c r="AU139" s="16" t="s">
        <v>86</v>
      </c>
    </row>
    <row r="140" spans="1:65" s="2" customFormat="1" ht="21.75" customHeight="1">
      <c r="A140" s="37"/>
      <c r="B140" s="38"/>
      <c r="C140" s="242" t="s">
        <v>220</v>
      </c>
      <c r="D140" s="242" t="s">
        <v>163</v>
      </c>
      <c r="E140" s="243" t="s">
        <v>862</v>
      </c>
      <c r="F140" s="244" t="s">
        <v>863</v>
      </c>
      <c r="G140" s="245" t="s">
        <v>289</v>
      </c>
      <c r="H140" s="246">
        <v>5</v>
      </c>
      <c r="I140" s="247"/>
      <c r="J140" s="248">
        <f>ROUND(I140*H140,2)</f>
        <v>0</v>
      </c>
      <c r="K140" s="244" t="s">
        <v>1</v>
      </c>
      <c r="L140" s="43"/>
      <c r="M140" s="249" t="s">
        <v>1</v>
      </c>
      <c r="N140" s="250" t="s">
        <v>41</v>
      </c>
      <c r="O140" s="90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3" t="s">
        <v>273</v>
      </c>
      <c r="AT140" s="253" t="s">
        <v>163</v>
      </c>
      <c r="AU140" s="253" t="s">
        <v>86</v>
      </c>
      <c r="AY140" s="16" t="s">
        <v>161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6" t="s">
        <v>84</v>
      </c>
      <c r="BK140" s="254">
        <f>ROUND(I140*H140,2)</f>
        <v>0</v>
      </c>
      <c r="BL140" s="16" t="s">
        <v>273</v>
      </c>
      <c r="BM140" s="253" t="s">
        <v>864</v>
      </c>
    </row>
    <row r="141" spans="1:47" s="2" customFormat="1" ht="12">
      <c r="A141" s="37"/>
      <c r="B141" s="38"/>
      <c r="C141" s="39"/>
      <c r="D141" s="255" t="s">
        <v>170</v>
      </c>
      <c r="E141" s="39"/>
      <c r="F141" s="256" t="s">
        <v>863</v>
      </c>
      <c r="G141" s="39"/>
      <c r="H141" s="39"/>
      <c r="I141" s="153"/>
      <c r="J141" s="39"/>
      <c r="K141" s="39"/>
      <c r="L141" s="43"/>
      <c r="M141" s="257"/>
      <c r="N141" s="25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86</v>
      </c>
    </row>
    <row r="142" spans="1:65" s="2" customFormat="1" ht="21.75" customHeight="1">
      <c r="A142" s="37"/>
      <c r="B142" s="38"/>
      <c r="C142" s="242" t="s">
        <v>225</v>
      </c>
      <c r="D142" s="242" t="s">
        <v>163</v>
      </c>
      <c r="E142" s="243" t="s">
        <v>865</v>
      </c>
      <c r="F142" s="244" t="s">
        <v>866</v>
      </c>
      <c r="G142" s="245" t="s">
        <v>289</v>
      </c>
      <c r="H142" s="246">
        <v>1</v>
      </c>
      <c r="I142" s="247"/>
      <c r="J142" s="248">
        <f>ROUND(I142*H142,2)</f>
        <v>0</v>
      </c>
      <c r="K142" s="244" t="s">
        <v>1</v>
      </c>
      <c r="L142" s="43"/>
      <c r="M142" s="249" t="s">
        <v>1</v>
      </c>
      <c r="N142" s="250" t="s">
        <v>41</v>
      </c>
      <c r="O142" s="90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3" t="s">
        <v>273</v>
      </c>
      <c r="AT142" s="253" t="s">
        <v>163</v>
      </c>
      <c r="AU142" s="253" t="s">
        <v>86</v>
      </c>
      <c r="AY142" s="16" t="s">
        <v>161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6" t="s">
        <v>84</v>
      </c>
      <c r="BK142" s="254">
        <f>ROUND(I142*H142,2)</f>
        <v>0</v>
      </c>
      <c r="BL142" s="16" t="s">
        <v>273</v>
      </c>
      <c r="BM142" s="253" t="s">
        <v>867</v>
      </c>
    </row>
    <row r="143" spans="1:47" s="2" customFormat="1" ht="12">
      <c r="A143" s="37"/>
      <c r="B143" s="38"/>
      <c r="C143" s="39"/>
      <c r="D143" s="255" t="s">
        <v>170</v>
      </c>
      <c r="E143" s="39"/>
      <c r="F143" s="256" t="s">
        <v>866</v>
      </c>
      <c r="G143" s="39"/>
      <c r="H143" s="39"/>
      <c r="I143" s="153"/>
      <c r="J143" s="39"/>
      <c r="K143" s="39"/>
      <c r="L143" s="43"/>
      <c r="M143" s="257"/>
      <c r="N143" s="25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86</v>
      </c>
    </row>
    <row r="144" spans="1:65" s="2" customFormat="1" ht="21.75" customHeight="1">
      <c r="A144" s="37"/>
      <c r="B144" s="38"/>
      <c r="C144" s="242" t="s">
        <v>231</v>
      </c>
      <c r="D144" s="242" t="s">
        <v>163</v>
      </c>
      <c r="E144" s="243" t="s">
        <v>868</v>
      </c>
      <c r="F144" s="244" t="s">
        <v>869</v>
      </c>
      <c r="G144" s="245" t="s">
        <v>289</v>
      </c>
      <c r="H144" s="246">
        <v>6</v>
      </c>
      <c r="I144" s="247"/>
      <c r="J144" s="248">
        <f>ROUND(I144*H144,2)</f>
        <v>0</v>
      </c>
      <c r="K144" s="244" t="s">
        <v>1</v>
      </c>
      <c r="L144" s="43"/>
      <c r="M144" s="249" t="s">
        <v>1</v>
      </c>
      <c r="N144" s="250" t="s">
        <v>41</v>
      </c>
      <c r="O144" s="90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3" t="s">
        <v>273</v>
      </c>
      <c r="AT144" s="253" t="s">
        <v>163</v>
      </c>
      <c r="AU144" s="253" t="s">
        <v>86</v>
      </c>
      <c r="AY144" s="16" t="s">
        <v>161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6" t="s">
        <v>84</v>
      </c>
      <c r="BK144" s="254">
        <f>ROUND(I144*H144,2)</f>
        <v>0</v>
      </c>
      <c r="BL144" s="16" t="s">
        <v>273</v>
      </c>
      <c r="BM144" s="253" t="s">
        <v>870</v>
      </c>
    </row>
    <row r="145" spans="1:47" s="2" customFormat="1" ht="12">
      <c r="A145" s="37"/>
      <c r="B145" s="38"/>
      <c r="C145" s="39"/>
      <c r="D145" s="255" t="s">
        <v>170</v>
      </c>
      <c r="E145" s="39"/>
      <c r="F145" s="256" t="s">
        <v>869</v>
      </c>
      <c r="G145" s="39"/>
      <c r="H145" s="39"/>
      <c r="I145" s="153"/>
      <c r="J145" s="39"/>
      <c r="K145" s="39"/>
      <c r="L145" s="43"/>
      <c r="M145" s="257"/>
      <c r="N145" s="25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86</v>
      </c>
    </row>
    <row r="146" spans="1:65" s="2" customFormat="1" ht="16.5" customHeight="1">
      <c r="A146" s="37"/>
      <c r="B146" s="38"/>
      <c r="C146" s="242" t="s">
        <v>237</v>
      </c>
      <c r="D146" s="242" t="s">
        <v>163</v>
      </c>
      <c r="E146" s="243" t="s">
        <v>871</v>
      </c>
      <c r="F146" s="244" t="s">
        <v>872</v>
      </c>
      <c r="G146" s="245" t="s">
        <v>289</v>
      </c>
      <c r="H146" s="246">
        <v>1</v>
      </c>
      <c r="I146" s="247"/>
      <c r="J146" s="248">
        <f>ROUND(I146*H146,2)</f>
        <v>0</v>
      </c>
      <c r="K146" s="244" t="s">
        <v>1</v>
      </c>
      <c r="L146" s="43"/>
      <c r="M146" s="249" t="s">
        <v>1</v>
      </c>
      <c r="N146" s="250" t="s">
        <v>41</v>
      </c>
      <c r="O146" s="90"/>
      <c r="P146" s="251">
        <f>O146*H146</f>
        <v>0</v>
      </c>
      <c r="Q146" s="251">
        <v>0.02652</v>
      </c>
      <c r="R146" s="251">
        <f>Q146*H146</f>
        <v>0.02652</v>
      </c>
      <c r="S146" s="251">
        <v>0</v>
      </c>
      <c r="T146" s="25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3" t="s">
        <v>273</v>
      </c>
      <c r="AT146" s="253" t="s">
        <v>163</v>
      </c>
      <c r="AU146" s="253" t="s">
        <v>86</v>
      </c>
      <c r="AY146" s="16" t="s">
        <v>161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6" t="s">
        <v>84</v>
      </c>
      <c r="BK146" s="254">
        <f>ROUND(I146*H146,2)</f>
        <v>0</v>
      </c>
      <c r="BL146" s="16" t="s">
        <v>273</v>
      </c>
      <c r="BM146" s="253" t="s">
        <v>873</v>
      </c>
    </row>
    <row r="147" spans="1:47" s="2" customFormat="1" ht="12">
      <c r="A147" s="37"/>
      <c r="B147" s="38"/>
      <c r="C147" s="39"/>
      <c r="D147" s="255" t="s">
        <v>170</v>
      </c>
      <c r="E147" s="39"/>
      <c r="F147" s="256" t="s">
        <v>872</v>
      </c>
      <c r="G147" s="39"/>
      <c r="H147" s="39"/>
      <c r="I147" s="153"/>
      <c r="J147" s="39"/>
      <c r="K147" s="39"/>
      <c r="L147" s="43"/>
      <c r="M147" s="257"/>
      <c r="N147" s="25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86</v>
      </c>
    </row>
    <row r="148" spans="1:65" s="2" customFormat="1" ht="21.75" customHeight="1">
      <c r="A148" s="37"/>
      <c r="B148" s="38"/>
      <c r="C148" s="242" t="s">
        <v>250</v>
      </c>
      <c r="D148" s="242" t="s">
        <v>163</v>
      </c>
      <c r="E148" s="243" t="s">
        <v>874</v>
      </c>
      <c r="F148" s="244" t="s">
        <v>875</v>
      </c>
      <c r="G148" s="245" t="s">
        <v>289</v>
      </c>
      <c r="H148" s="246">
        <v>1</v>
      </c>
      <c r="I148" s="247"/>
      <c r="J148" s="248">
        <f>ROUND(I148*H148,2)</f>
        <v>0</v>
      </c>
      <c r="K148" s="244" t="s">
        <v>1</v>
      </c>
      <c r="L148" s="43"/>
      <c r="M148" s="249" t="s">
        <v>1</v>
      </c>
      <c r="N148" s="250" t="s">
        <v>41</v>
      </c>
      <c r="O148" s="90"/>
      <c r="P148" s="251">
        <f>O148*H148</f>
        <v>0</v>
      </c>
      <c r="Q148" s="251">
        <v>0.00029</v>
      </c>
      <c r="R148" s="251">
        <f>Q148*H148</f>
        <v>0.00029</v>
      </c>
      <c r="S148" s="251">
        <v>0</v>
      </c>
      <c r="T148" s="25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3" t="s">
        <v>273</v>
      </c>
      <c r="AT148" s="253" t="s">
        <v>163</v>
      </c>
      <c r="AU148" s="253" t="s">
        <v>86</v>
      </c>
      <c r="AY148" s="16" t="s">
        <v>161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6" t="s">
        <v>84</v>
      </c>
      <c r="BK148" s="254">
        <f>ROUND(I148*H148,2)</f>
        <v>0</v>
      </c>
      <c r="BL148" s="16" t="s">
        <v>273</v>
      </c>
      <c r="BM148" s="253" t="s">
        <v>876</v>
      </c>
    </row>
    <row r="149" spans="1:47" s="2" customFormat="1" ht="12">
      <c r="A149" s="37"/>
      <c r="B149" s="38"/>
      <c r="C149" s="39"/>
      <c r="D149" s="255" t="s">
        <v>170</v>
      </c>
      <c r="E149" s="39"/>
      <c r="F149" s="256" t="s">
        <v>875</v>
      </c>
      <c r="G149" s="39"/>
      <c r="H149" s="39"/>
      <c r="I149" s="153"/>
      <c r="J149" s="39"/>
      <c r="K149" s="39"/>
      <c r="L149" s="43"/>
      <c r="M149" s="257"/>
      <c r="N149" s="25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86</v>
      </c>
    </row>
    <row r="150" spans="1:65" s="2" customFormat="1" ht="16.5" customHeight="1">
      <c r="A150" s="37"/>
      <c r="B150" s="38"/>
      <c r="C150" s="242" t="s">
        <v>260</v>
      </c>
      <c r="D150" s="242" t="s">
        <v>163</v>
      </c>
      <c r="E150" s="243" t="s">
        <v>877</v>
      </c>
      <c r="F150" s="244" t="s">
        <v>878</v>
      </c>
      <c r="G150" s="245" t="s">
        <v>289</v>
      </c>
      <c r="H150" s="246">
        <v>1</v>
      </c>
      <c r="I150" s="247"/>
      <c r="J150" s="248">
        <f>ROUND(I150*H150,2)</f>
        <v>0</v>
      </c>
      <c r="K150" s="244" t="s">
        <v>1</v>
      </c>
      <c r="L150" s="43"/>
      <c r="M150" s="249" t="s">
        <v>1</v>
      </c>
      <c r="N150" s="250" t="s">
        <v>41</v>
      </c>
      <c r="O150" s="90"/>
      <c r="P150" s="251">
        <f>O150*H150</f>
        <v>0</v>
      </c>
      <c r="Q150" s="251">
        <v>9E-05</v>
      </c>
      <c r="R150" s="251">
        <f>Q150*H150</f>
        <v>9E-05</v>
      </c>
      <c r="S150" s="251">
        <v>0</v>
      </c>
      <c r="T150" s="25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3" t="s">
        <v>273</v>
      </c>
      <c r="AT150" s="253" t="s">
        <v>163</v>
      </c>
      <c r="AU150" s="253" t="s">
        <v>86</v>
      </c>
      <c r="AY150" s="16" t="s">
        <v>161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6" t="s">
        <v>84</v>
      </c>
      <c r="BK150" s="254">
        <f>ROUND(I150*H150,2)</f>
        <v>0</v>
      </c>
      <c r="BL150" s="16" t="s">
        <v>273</v>
      </c>
      <c r="BM150" s="253" t="s">
        <v>879</v>
      </c>
    </row>
    <row r="151" spans="1:47" s="2" customFormat="1" ht="12">
      <c r="A151" s="37"/>
      <c r="B151" s="38"/>
      <c r="C151" s="39"/>
      <c r="D151" s="255" t="s">
        <v>170</v>
      </c>
      <c r="E151" s="39"/>
      <c r="F151" s="256" t="s">
        <v>878</v>
      </c>
      <c r="G151" s="39"/>
      <c r="H151" s="39"/>
      <c r="I151" s="153"/>
      <c r="J151" s="39"/>
      <c r="K151" s="39"/>
      <c r="L151" s="43"/>
      <c r="M151" s="257"/>
      <c r="N151" s="25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86</v>
      </c>
    </row>
    <row r="152" spans="1:65" s="2" customFormat="1" ht="16.5" customHeight="1">
      <c r="A152" s="37"/>
      <c r="B152" s="38"/>
      <c r="C152" s="242" t="s">
        <v>8</v>
      </c>
      <c r="D152" s="242" t="s">
        <v>163</v>
      </c>
      <c r="E152" s="243" t="s">
        <v>880</v>
      </c>
      <c r="F152" s="244" t="s">
        <v>881</v>
      </c>
      <c r="G152" s="245" t="s">
        <v>289</v>
      </c>
      <c r="H152" s="246">
        <v>1</v>
      </c>
      <c r="I152" s="247"/>
      <c r="J152" s="248">
        <f>ROUND(I152*H152,2)</f>
        <v>0</v>
      </c>
      <c r="K152" s="244" t="s">
        <v>1</v>
      </c>
      <c r="L152" s="43"/>
      <c r="M152" s="249" t="s">
        <v>1</v>
      </c>
      <c r="N152" s="250" t="s">
        <v>41</v>
      </c>
      <c r="O152" s="90"/>
      <c r="P152" s="251">
        <f>O152*H152</f>
        <v>0</v>
      </c>
      <c r="Q152" s="251">
        <v>0.00017</v>
      </c>
      <c r="R152" s="251">
        <f>Q152*H152</f>
        <v>0.00017</v>
      </c>
      <c r="S152" s="251">
        <v>0</v>
      </c>
      <c r="T152" s="25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3" t="s">
        <v>273</v>
      </c>
      <c r="AT152" s="253" t="s">
        <v>163</v>
      </c>
      <c r="AU152" s="253" t="s">
        <v>86</v>
      </c>
      <c r="AY152" s="16" t="s">
        <v>161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6" t="s">
        <v>84</v>
      </c>
      <c r="BK152" s="254">
        <f>ROUND(I152*H152,2)</f>
        <v>0</v>
      </c>
      <c r="BL152" s="16" t="s">
        <v>273</v>
      </c>
      <c r="BM152" s="253" t="s">
        <v>882</v>
      </c>
    </row>
    <row r="153" spans="1:47" s="2" customFormat="1" ht="12">
      <c r="A153" s="37"/>
      <c r="B153" s="38"/>
      <c r="C153" s="39"/>
      <c r="D153" s="255" t="s">
        <v>170</v>
      </c>
      <c r="E153" s="39"/>
      <c r="F153" s="256" t="s">
        <v>881</v>
      </c>
      <c r="G153" s="39"/>
      <c r="H153" s="39"/>
      <c r="I153" s="153"/>
      <c r="J153" s="39"/>
      <c r="K153" s="39"/>
      <c r="L153" s="43"/>
      <c r="M153" s="257"/>
      <c r="N153" s="25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86</v>
      </c>
    </row>
    <row r="154" spans="1:65" s="2" customFormat="1" ht="21.75" customHeight="1">
      <c r="A154" s="37"/>
      <c r="B154" s="38"/>
      <c r="C154" s="242" t="s">
        <v>273</v>
      </c>
      <c r="D154" s="242" t="s">
        <v>163</v>
      </c>
      <c r="E154" s="243" t="s">
        <v>883</v>
      </c>
      <c r="F154" s="244" t="s">
        <v>884</v>
      </c>
      <c r="G154" s="245" t="s">
        <v>234</v>
      </c>
      <c r="H154" s="246">
        <v>35</v>
      </c>
      <c r="I154" s="247"/>
      <c r="J154" s="248">
        <f>ROUND(I154*H154,2)</f>
        <v>0</v>
      </c>
      <c r="K154" s="244" t="s">
        <v>1</v>
      </c>
      <c r="L154" s="43"/>
      <c r="M154" s="249" t="s">
        <v>1</v>
      </c>
      <c r="N154" s="250" t="s">
        <v>41</v>
      </c>
      <c r="O154" s="90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273</v>
      </c>
      <c r="AT154" s="253" t="s">
        <v>163</v>
      </c>
      <c r="AU154" s="253" t="s">
        <v>86</v>
      </c>
      <c r="AY154" s="16" t="s">
        <v>161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84</v>
      </c>
      <c r="BK154" s="254">
        <f>ROUND(I154*H154,2)</f>
        <v>0</v>
      </c>
      <c r="BL154" s="16" t="s">
        <v>273</v>
      </c>
      <c r="BM154" s="253" t="s">
        <v>885</v>
      </c>
    </row>
    <row r="155" spans="1:47" s="2" customFormat="1" ht="12">
      <c r="A155" s="37"/>
      <c r="B155" s="38"/>
      <c r="C155" s="39"/>
      <c r="D155" s="255" t="s">
        <v>170</v>
      </c>
      <c r="E155" s="39"/>
      <c r="F155" s="256" t="s">
        <v>884</v>
      </c>
      <c r="G155" s="39"/>
      <c r="H155" s="39"/>
      <c r="I155" s="153"/>
      <c r="J155" s="39"/>
      <c r="K155" s="39"/>
      <c r="L155" s="43"/>
      <c r="M155" s="257"/>
      <c r="N155" s="25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86</v>
      </c>
    </row>
    <row r="156" spans="1:65" s="2" customFormat="1" ht="21.75" customHeight="1">
      <c r="A156" s="37"/>
      <c r="B156" s="38"/>
      <c r="C156" s="242" t="s">
        <v>279</v>
      </c>
      <c r="D156" s="242" t="s">
        <v>163</v>
      </c>
      <c r="E156" s="243" t="s">
        <v>886</v>
      </c>
      <c r="F156" s="244" t="s">
        <v>887</v>
      </c>
      <c r="G156" s="245" t="s">
        <v>234</v>
      </c>
      <c r="H156" s="246">
        <v>7</v>
      </c>
      <c r="I156" s="247"/>
      <c r="J156" s="248">
        <f>ROUND(I156*H156,2)</f>
        <v>0</v>
      </c>
      <c r="K156" s="244" t="s">
        <v>1</v>
      </c>
      <c r="L156" s="43"/>
      <c r="M156" s="249" t="s">
        <v>1</v>
      </c>
      <c r="N156" s="250" t="s">
        <v>41</v>
      </c>
      <c r="O156" s="90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3" t="s">
        <v>273</v>
      </c>
      <c r="AT156" s="253" t="s">
        <v>163</v>
      </c>
      <c r="AU156" s="253" t="s">
        <v>86</v>
      </c>
      <c r="AY156" s="16" t="s">
        <v>161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6" t="s">
        <v>84</v>
      </c>
      <c r="BK156" s="254">
        <f>ROUND(I156*H156,2)</f>
        <v>0</v>
      </c>
      <c r="BL156" s="16" t="s">
        <v>273</v>
      </c>
      <c r="BM156" s="253" t="s">
        <v>888</v>
      </c>
    </row>
    <row r="157" spans="1:47" s="2" customFormat="1" ht="12">
      <c r="A157" s="37"/>
      <c r="B157" s="38"/>
      <c r="C157" s="39"/>
      <c r="D157" s="255" t="s">
        <v>170</v>
      </c>
      <c r="E157" s="39"/>
      <c r="F157" s="256" t="s">
        <v>887</v>
      </c>
      <c r="G157" s="39"/>
      <c r="H157" s="39"/>
      <c r="I157" s="153"/>
      <c r="J157" s="39"/>
      <c r="K157" s="39"/>
      <c r="L157" s="43"/>
      <c r="M157" s="257"/>
      <c r="N157" s="25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86</v>
      </c>
    </row>
    <row r="158" spans="1:65" s="2" customFormat="1" ht="33" customHeight="1">
      <c r="A158" s="37"/>
      <c r="B158" s="38"/>
      <c r="C158" s="242" t="s">
        <v>286</v>
      </c>
      <c r="D158" s="242" t="s">
        <v>163</v>
      </c>
      <c r="E158" s="243" t="s">
        <v>889</v>
      </c>
      <c r="F158" s="244" t="s">
        <v>890</v>
      </c>
      <c r="G158" s="245" t="s">
        <v>891</v>
      </c>
      <c r="H158" s="296"/>
      <c r="I158" s="247"/>
      <c r="J158" s="248">
        <f>ROUND(I158*H158,2)</f>
        <v>0</v>
      </c>
      <c r="K158" s="244" t="s">
        <v>1</v>
      </c>
      <c r="L158" s="43"/>
      <c r="M158" s="249" t="s">
        <v>1</v>
      </c>
      <c r="N158" s="250" t="s">
        <v>41</v>
      </c>
      <c r="O158" s="90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3" t="s">
        <v>273</v>
      </c>
      <c r="AT158" s="253" t="s">
        <v>163</v>
      </c>
      <c r="AU158" s="253" t="s">
        <v>86</v>
      </c>
      <c r="AY158" s="16" t="s">
        <v>161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6" t="s">
        <v>84</v>
      </c>
      <c r="BK158" s="254">
        <f>ROUND(I158*H158,2)</f>
        <v>0</v>
      </c>
      <c r="BL158" s="16" t="s">
        <v>273</v>
      </c>
      <c r="BM158" s="253" t="s">
        <v>892</v>
      </c>
    </row>
    <row r="159" spans="1:47" s="2" customFormat="1" ht="12">
      <c r="A159" s="37"/>
      <c r="B159" s="38"/>
      <c r="C159" s="39"/>
      <c r="D159" s="255" t="s">
        <v>170</v>
      </c>
      <c r="E159" s="39"/>
      <c r="F159" s="256" t="s">
        <v>890</v>
      </c>
      <c r="G159" s="39"/>
      <c r="H159" s="39"/>
      <c r="I159" s="153"/>
      <c r="J159" s="39"/>
      <c r="K159" s="39"/>
      <c r="L159" s="43"/>
      <c r="M159" s="257"/>
      <c r="N159" s="25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86</v>
      </c>
    </row>
    <row r="160" spans="1:65" s="2" customFormat="1" ht="33" customHeight="1">
      <c r="A160" s="37"/>
      <c r="B160" s="38"/>
      <c r="C160" s="242" t="s">
        <v>292</v>
      </c>
      <c r="D160" s="242" t="s">
        <v>163</v>
      </c>
      <c r="E160" s="243" t="s">
        <v>893</v>
      </c>
      <c r="F160" s="244" t="s">
        <v>894</v>
      </c>
      <c r="G160" s="245" t="s">
        <v>891</v>
      </c>
      <c r="H160" s="296"/>
      <c r="I160" s="247"/>
      <c r="J160" s="248">
        <f>ROUND(I160*H160,2)</f>
        <v>0</v>
      </c>
      <c r="K160" s="244" t="s">
        <v>1</v>
      </c>
      <c r="L160" s="43"/>
      <c r="M160" s="249" t="s">
        <v>1</v>
      </c>
      <c r="N160" s="250" t="s">
        <v>41</v>
      </c>
      <c r="O160" s="90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273</v>
      </c>
      <c r="AT160" s="253" t="s">
        <v>163</v>
      </c>
      <c r="AU160" s="253" t="s">
        <v>86</v>
      </c>
      <c r="AY160" s="16" t="s">
        <v>161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84</v>
      </c>
      <c r="BK160" s="254">
        <f>ROUND(I160*H160,2)</f>
        <v>0</v>
      </c>
      <c r="BL160" s="16" t="s">
        <v>273</v>
      </c>
      <c r="BM160" s="253" t="s">
        <v>895</v>
      </c>
    </row>
    <row r="161" spans="1:47" s="2" customFormat="1" ht="12">
      <c r="A161" s="37"/>
      <c r="B161" s="38"/>
      <c r="C161" s="39"/>
      <c r="D161" s="255" t="s">
        <v>170</v>
      </c>
      <c r="E161" s="39"/>
      <c r="F161" s="256" t="s">
        <v>894</v>
      </c>
      <c r="G161" s="39"/>
      <c r="H161" s="39"/>
      <c r="I161" s="153"/>
      <c r="J161" s="39"/>
      <c r="K161" s="39"/>
      <c r="L161" s="43"/>
      <c r="M161" s="257"/>
      <c r="N161" s="25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86</v>
      </c>
    </row>
    <row r="162" spans="1:63" s="12" customFormat="1" ht="22.8" customHeight="1">
      <c r="A162" s="12"/>
      <c r="B162" s="226"/>
      <c r="C162" s="227"/>
      <c r="D162" s="228" t="s">
        <v>75</v>
      </c>
      <c r="E162" s="240" t="s">
        <v>896</v>
      </c>
      <c r="F162" s="240" t="s">
        <v>897</v>
      </c>
      <c r="G162" s="227"/>
      <c r="H162" s="227"/>
      <c r="I162" s="230"/>
      <c r="J162" s="241">
        <f>BK162</f>
        <v>0</v>
      </c>
      <c r="K162" s="227"/>
      <c r="L162" s="232"/>
      <c r="M162" s="233"/>
      <c r="N162" s="234"/>
      <c r="O162" s="234"/>
      <c r="P162" s="235">
        <f>SUM(P163:P220)</f>
        <v>0</v>
      </c>
      <c r="Q162" s="234"/>
      <c r="R162" s="235">
        <f>SUM(R163:R220)</f>
        <v>0.10474</v>
      </c>
      <c r="S162" s="234"/>
      <c r="T162" s="236">
        <f>SUM(T163:T220)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7" t="s">
        <v>86</v>
      </c>
      <c r="AT162" s="238" t="s">
        <v>75</v>
      </c>
      <c r="AU162" s="238" t="s">
        <v>84</v>
      </c>
      <c r="AY162" s="237" t="s">
        <v>161</v>
      </c>
      <c r="BK162" s="239">
        <f>SUM(BK163:BK220)</f>
        <v>0</v>
      </c>
    </row>
    <row r="163" spans="1:65" s="2" customFormat="1" ht="21.75" customHeight="1">
      <c r="A163" s="37"/>
      <c r="B163" s="38"/>
      <c r="C163" s="242" t="s">
        <v>297</v>
      </c>
      <c r="D163" s="242" t="s">
        <v>163</v>
      </c>
      <c r="E163" s="243" t="s">
        <v>898</v>
      </c>
      <c r="F163" s="244" t="s">
        <v>899</v>
      </c>
      <c r="G163" s="245" t="s">
        <v>234</v>
      </c>
      <c r="H163" s="246">
        <v>16</v>
      </c>
      <c r="I163" s="247"/>
      <c r="J163" s="248">
        <f>ROUND(I163*H163,2)</f>
        <v>0</v>
      </c>
      <c r="K163" s="244" t="s">
        <v>1</v>
      </c>
      <c r="L163" s="43"/>
      <c r="M163" s="249" t="s">
        <v>1</v>
      </c>
      <c r="N163" s="250" t="s">
        <v>41</v>
      </c>
      <c r="O163" s="90"/>
      <c r="P163" s="251">
        <f>O163*H163</f>
        <v>0</v>
      </c>
      <c r="Q163" s="251">
        <v>0.00066</v>
      </c>
      <c r="R163" s="251">
        <f>Q163*H163</f>
        <v>0.01056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273</v>
      </c>
      <c r="AT163" s="253" t="s">
        <v>163</v>
      </c>
      <c r="AU163" s="253" t="s">
        <v>86</v>
      </c>
      <c r="AY163" s="16" t="s">
        <v>161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84</v>
      </c>
      <c r="BK163" s="254">
        <f>ROUND(I163*H163,2)</f>
        <v>0</v>
      </c>
      <c r="BL163" s="16" t="s">
        <v>273</v>
      </c>
      <c r="BM163" s="253" t="s">
        <v>900</v>
      </c>
    </row>
    <row r="164" spans="1:47" s="2" customFormat="1" ht="12">
      <c r="A164" s="37"/>
      <c r="B164" s="38"/>
      <c r="C164" s="39"/>
      <c r="D164" s="255" t="s">
        <v>170</v>
      </c>
      <c r="E164" s="39"/>
      <c r="F164" s="256" t="s">
        <v>899</v>
      </c>
      <c r="G164" s="39"/>
      <c r="H164" s="39"/>
      <c r="I164" s="153"/>
      <c r="J164" s="39"/>
      <c r="K164" s="39"/>
      <c r="L164" s="43"/>
      <c r="M164" s="257"/>
      <c r="N164" s="25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86</v>
      </c>
    </row>
    <row r="165" spans="1:65" s="2" customFormat="1" ht="21.75" customHeight="1">
      <c r="A165" s="37"/>
      <c r="B165" s="38"/>
      <c r="C165" s="242" t="s">
        <v>7</v>
      </c>
      <c r="D165" s="242" t="s">
        <v>163</v>
      </c>
      <c r="E165" s="243" t="s">
        <v>901</v>
      </c>
      <c r="F165" s="244" t="s">
        <v>902</v>
      </c>
      <c r="G165" s="245" t="s">
        <v>234</v>
      </c>
      <c r="H165" s="246">
        <v>9</v>
      </c>
      <c r="I165" s="247"/>
      <c r="J165" s="248">
        <f>ROUND(I165*H165,2)</f>
        <v>0</v>
      </c>
      <c r="K165" s="244" t="s">
        <v>1</v>
      </c>
      <c r="L165" s="43"/>
      <c r="M165" s="249" t="s">
        <v>1</v>
      </c>
      <c r="N165" s="250" t="s">
        <v>41</v>
      </c>
      <c r="O165" s="90"/>
      <c r="P165" s="251">
        <f>O165*H165</f>
        <v>0</v>
      </c>
      <c r="Q165" s="251">
        <v>0.00091</v>
      </c>
      <c r="R165" s="251">
        <f>Q165*H165</f>
        <v>0.00819</v>
      </c>
      <c r="S165" s="251">
        <v>0</v>
      </c>
      <c r="T165" s="25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3" t="s">
        <v>273</v>
      </c>
      <c r="AT165" s="253" t="s">
        <v>163</v>
      </c>
      <c r="AU165" s="253" t="s">
        <v>86</v>
      </c>
      <c r="AY165" s="16" t="s">
        <v>161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6" t="s">
        <v>84</v>
      </c>
      <c r="BK165" s="254">
        <f>ROUND(I165*H165,2)</f>
        <v>0</v>
      </c>
      <c r="BL165" s="16" t="s">
        <v>273</v>
      </c>
      <c r="BM165" s="253" t="s">
        <v>903</v>
      </c>
    </row>
    <row r="166" spans="1:47" s="2" customFormat="1" ht="12">
      <c r="A166" s="37"/>
      <c r="B166" s="38"/>
      <c r="C166" s="39"/>
      <c r="D166" s="255" t="s">
        <v>170</v>
      </c>
      <c r="E166" s="39"/>
      <c r="F166" s="256" t="s">
        <v>902</v>
      </c>
      <c r="G166" s="39"/>
      <c r="H166" s="39"/>
      <c r="I166" s="153"/>
      <c r="J166" s="39"/>
      <c r="K166" s="39"/>
      <c r="L166" s="43"/>
      <c r="M166" s="257"/>
      <c r="N166" s="25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86</v>
      </c>
    </row>
    <row r="167" spans="1:65" s="2" customFormat="1" ht="21.75" customHeight="1">
      <c r="A167" s="37"/>
      <c r="B167" s="38"/>
      <c r="C167" s="242" t="s">
        <v>309</v>
      </c>
      <c r="D167" s="242" t="s">
        <v>163</v>
      </c>
      <c r="E167" s="243" t="s">
        <v>904</v>
      </c>
      <c r="F167" s="244" t="s">
        <v>905</v>
      </c>
      <c r="G167" s="245" t="s">
        <v>234</v>
      </c>
      <c r="H167" s="246">
        <v>15</v>
      </c>
      <c r="I167" s="247"/>
      <c r="J167" s="248">
        <f>ROUND(I167*H167,2)</f>
        <v>0</v>
      </c>
      <c r="K167" s="244" t="s">
        <v>1</v>
      </c>
      <c r="L167" s="43"/>
      <c r="M167" s="249" t="s">
        <v>1</v>
      </c>
      <c r="N167" s="250" t="s">
        <v>41</v>
      </c>
      <c r="O167" s="90"/>
      <c r="P167" s="251">
        <f>O167*H167</f>
        <v>0</v>
      </c>
      <c r="Q167" s="251">
        <v>0.00119</v>
      </c>
      <c r="R167" s="251">
        <f>Q167*H167</f>
        <v>0.01785</v>
      </c>
      <c r="S167" s="251">
        <v>0</v>
      </c>
      <c r="T167" s="252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3" t="s">
        <v>273</v>
      </c>
      <c r="AT167" s="253" t="s">
        <v>163</v>
      </c>
      <c r="AU167" s="253" t="s">
        <v>86</v>
      </c>
      <c r="AY167" s="16" t="s">
        <v>161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6" t="s">
        <v>84</v>
      </c>
      <c r="BK167" s="254">
        <f>ROUND(I167*H167,2)</f>
        <v>0</v>
      </c>
      <c r="BL167" s="16" t="s">
        <v>273</v>
      </c>
      <c r="BM167" s="253" t="s">
        <v>906</v>
      </c>
    </row>
    <row r="168" spans="1:47" s="2" customFormat="1" ht="12">
      <c r="A168" s="37"/>
      <c r="B168" s="38"/>
      <c r="C168" s="39"/>
      <c r="D168" s="255" t="s">
        <v>170</v>
      </c>
      <c r="E168" s="39"/>
      <c r="F168" s="256" t="s">
        <v>905</v>
      </c>
      <c r="G168" s="39"/>
      <c r="H168" s="39"/>
      <c r="I168" s="153"/>
      <c r="J168" s="39"/>
      <c r="K168" s="39"/>
      <c r="L168" s="43"/>
      <c r="M168" s="257"/>
      <c r="N168" s="25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86</v>
      </c>
    </row>
    <row r="169" spans="1:65" s="2" customFormat="1" ht="21.75" customHeight="1">
      <c r="A169" s="37"/>
      <c r="B169" s="38"/>
      <c r="C169" s="242" t="s">
        <v>316</v>
      </c>
      <c r="D169" s="242" t="s">
        <v>163</v>
      </c>
      <c r="E169" s="243" t="s">
        <v>907</v>
      </c>
      <c r="F169" s="244" t="s">
        <v>908</v>
      </c>
      <c r="G169" s="245" t="s">
        <v>289</v>
      </c>
      <c r="H169" s="246">
        <v>3</v>
      </c>
      <c r="I169" s="247"/>
      <c r="J169" s="248">
        <f>ROUND(I169*H169,2)</f>
        <v>0</v>
      </c>
      <c r="K169" s="244" t="s">
        <v>1</v>
      </c>
      <c r="L169" s="43"/>
      <c r="M169" s="249" t="s">
        <v>1</v>
      </c>
      <c r="N169" s="250" t="s">
        <v>41</v>
      </c>
      <c r="O169" s="90"/>
      <c r="P169" s="251">
        <f>O169*H169</f>
        <v>0</v>
      </c>
      <c r="Q169" s="251">
        <v>0.00091</v>
      </c>
      <c r="R169" s="251">
        <f>Q169*H169</f>
        <v>0.00273</v>
      </c>
      <c r="S169" s="251">
        <v>0</v>
      </c>
      <c r="T169" s="25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3" t="s">
        <v>273</v>
      </c>
      <c r="AT169" s="253" t="s">
        <v>163</v>
      </c>
      <c r="AU169" s="253" t="s">
        <v>86</v>
      </c>
      <c r="AY169" s="16" t="s">
        <v>161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6" t="s">
        <v>84</v>
      </c>
      <c r="BK169" s="254">
        <f>ROUND(I169*H169,2)</f>
        <v>0</v>
      </c>
      <c r="BL169" s="16" t="s">
        <v>273</v>
      </c>
      <c r="BM169" s="253" t="s">
        <v>909</v>
      </c>
    </row>
    <row r="170" spans="1:47" s="2" customFormat="1" ht="12">
      <c r="A170" s="37"/>
      <c r="B170" s="38"/>
      <c r="C170" s="39"/>
      <c r="D170" s="255" t="s">
        <v>170</v>
      </c>
      <c r="E170" s="39"/>
      <c r="F170" s="256" t="s">
        <v>908</v>
      </c>
      <c r="G170" s="39"/>
      <c r="H170" s="39"/>
      <c r="I170" s="153"/>
      <c r="J170" s="39"/>
      <c r="K170" s="39"/>
      <c r="L170" s="43"/>
      <c r="M170" s="257"/>
      <c r="N170" s="25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86</v>
      </c>
    </row>
    <row r="171" spans="1:65" s="2" customFormat="1" ht="44.25" customHeight="1">
      <c r="A171" s="37"/>
      <c r="B171" s="38"/>
      <c r="C171" s="242" t="s">
        <v>323</v>
      </c>
      <c r="D171" s="242" t="s">
        <v>163</v>
      </c>
      <c r="E171" s="243" t="s">
        <v>910</v>
      </c>
      <c r="F171" s="244" t="s">
        <v>911</v>
      </c>
      <c r="G171" s="245" t="s">
        <v>234</v>
      </c>
      <c r="H171" s="246">
        <v>16</v>
      </c>
      <c r="I171" s="247"/>
      <c r="J171" s="248">
        <f>ROUND(I171*H171,2)</f>
        <v>0</v>
      </c>
      <c r="K171" s="244" t="s">
        <v>1</v>
      </c>
      <c r="L171" s="43"/>
      <c r="M171" s="249" t="s">
        <v>1</v>
      </c>
      <c r="N171" s="250" t="s">
        <v>41</v>
      </c>
      <c r="O171" s="90"/>
      <c r="P171" s="251">
        <f>O171*H171</f>
        <v>0</v>
      </c>
      <c r="Q171" s="251">
        <v>0.00012</v>
      </c>
      <c r="R171" s="251">
        <f>Q171*H171</f>
        <v>0.00192</v>
      </c>
      <c r="S171" s="251">
        <v>0</v>
      </c>
      <c r="T171" s="25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3" t="s">
        <v>273</v>
      </c>
      <c r="AT171" s="253" t="s">
        <v>163</v>
      </c>
      <c r="AU171" s="253" t="s">
        <v>86</v>
      </c>
      <c r="AY171" s="16" t="s">
        <v>161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6" t="s">
        <v>84</v>
      </c>
      <c r="BK171" s="254">
        <f>ROUND(I171*H171,2)</f>
        <v>0</v>
      </c>
      <c r="BL171" s="16" t="s">
        <v>273</v>
      </c>
      <c r="BM171" s="253" t="s">
        <v>912</v>
      </c>
    </row>
    <row r="172" spans="1:47" s="2" customFormat="1" ht="12">
      <c r="A172" s="37"/>
      <c r="B172" s="38"/>
      <c r="C172" s="39"/>
      <c r="D172" s="255" t="s">
        <v>170</v>
      </c>
      <c r="E172" s="39"/>
      <c r="F172" s="256" t="s">
        <v>911</v>
      </c>
      <c r="G172" s="39"/>
      <c r="H172" s="39"/>
      <c r="I172" s="153"/>
      <c r="J172" s="39"/>
      <c r="K172" s="39"/>
      <c r="L172" s="43"/>
      <c r="M172" s="257"/>
      <c r="N172" s="25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86</v>
      </c>
    </row>
    <row r="173" spans="1:65" s="2" customFormat="1" ht="44.25" customHeight="1">
      <c r="A173" s="37"/>
      <c r="B173" s="38"/>
      <c r="C173" s="242" t="s">
        <v>329</v>
      </c>
      <c r="D173" s="242" t="s">
        <v>163</v>
      </c>
      <c r="E173" s="243" t="s">
        <v>913</v>
      </c>
      <c r="F173" s="244" t="s">
        <v>914</v>
      </c>
      <c r="G173" s="245" t="s">
        <v>234</v>
      </c>
      <c r="H173" s="246">
        <v>24</v>
      </c>
      <c r="I173" s="247"/>
      <c r="J173" s="248">
        <f>ROUND(I173*H173,2)</f>
        <v>0</v>
      </c>
      <c r="K173" s="244" t="s">
        <v>1</v>
      </c>
      <c r="L173" s="43"/>
      <c r="M173" s="249" t="s">
        <v>1</v>
      </c>
      <c r="N173" s="250" t="s">
        <v>41</v>
      </c>
      <c r="O173" s="90"/>
      <c r="P173" s="251">
        <f>O173*H173</f>
        <v>0</v>
      </c>
      <c r="Q173" s="251">
        <v>0.00016</v>
      </c>
      <c r="R173" s="251">
        <f>Q173*H173</f>
        <v>0.0038400000000000005</v>
      </c>
      <c r="S173" s="251">
        <v>0</v>
      </c>
      <c r="T173" s="25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3" t="s">
        <v>273</v>
      </c>
      <c r="AT173" s="253" t="s">
        <v>163</v>
      </c>
      <c r="AU173" s="253" t="s">
        <v>86</v>
      </c>
      <c r="AY173" s="16" t="s">
        <v>161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6" t="s">
        <v>84</v>
      </c>
      <c r="BK173" s="254">
        <f>ROUND(I173*H173,2)</f>
        <v>0</v>
      </c>
      <c r="BL173" s="16" t="s">
        <v>273</v>
      </c>
      <c r="BM173" s="253" t="s">
        <v>915</v>
      </c>
    </row>
    <row r="174" spans="1:47" s="2" customFormat="1" ht="12">
      <c r="A174" s="37"/>
      <c r="B174" s="38"/>
      <c r="C174" s="39"/>
      <c r="D174" s="255" t="s">
        <v>170</v>
      </c>
      <c r="E174" s="39"/>
      <c r="F174" s="256" t="s">
        <v>914</v>
      </c>
      <c r="G174" s="39"/>
      <c r="H174" s="39"/>
      <c r="I174" s="153"/>
      <c r="J174" s="39"/>
      <c r="K174" s="39"/>
      <c r="L174" s="43"/>
      <c r="M174" s="257"/>
      <c r="N174" s="25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86</v>
      </c>
    </row>
    <row r="175" spans="1:65" s="2" customFormat="1" ht="21.75" customHeight="1">
      <c r="A175" s="37"/>
      <c r="B175" s="38"/>
      <c r="C175" s="242" t="s">
        <v>334</v>
      </c>
      <c r="D175" s="242" t="s">
        <v>163</v>
      </c>
      <c r="E175" s="243" t="s">
        <v>916</v>
      </c>
      <c r="F175" s="244" t="s">
        <v>917</v>
      </c>
      <c r="G175" s="245" t="s">
        <v>289</v>
      </c>
      <c r="H175" s="246">
        <v>14</v>
      </c>
      <c r="I175" s="247"/>
      <c r="J175" s="248">
        <f>ROUND(I175*H175,2)</f>
        <v>0</v>
      </c>
      <c r="K175" s="244" t="s">
        <v>1</v>
      </c>
      <c r="L175" s="43"/>
      <c r="M175" s="249" t="s">
        <v>1</v>
      </c>
      <c r="N175" s="250" t="s">
        <v>41</v>
      </c>
      <c r="O175" s="90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3" t="s">
        <v>273</v>
      </c>
      <c r="AT175" s="253" t="s">
        <v>163</v>
      </c>
      <c r="AU175" s="253" t="s">
        <v>86</v>
      </c>
      <c r="AY175" s="16" t="s">
        <v>161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6" t="s">
        <v>84</v>
      </c>
      <c r="BK175" s="254">
        <f>ROUND(I175*H175,2)</f>
        <v>0</v>
      </c>
      <c r="BL175" s="16" t="s">
        <v>273</v>
      </c>
      <c r="BM175" s="253" t="s">
        <v>918</v>
      </c>
    </row>
    <row r="176" spans="1:47" s="2" customFormat="1" ht="12">
      <c r="A176" s="37"/>
      <c r="B176" s="38"/>
      <c r="C176" s="39"/>
      <c r="D176" s="255" t="s">
        <v>170</v>
      </c>
      <c r="E176" s="39"/>
      <c r="F176" s="256" t="s">
        <v>917</v>
      </c>
      <c r="G176" s="39"/>
      <c r="H176" s="39"/>
      <c r="I176" s="153"/>
      <c r="J176" s="39"/>
      <c r="K176" s="39"/>
      <c r="L176" s="43"/>
      <c r="M176" s="257"/>
      <c r="N176" s="25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86</v>
      </c>
    </row>
    <row r="177" spans="1:65" s="2" customFormat="1" ht="21.75" customHeight="1">
      <c r="A177" s="37"/>
      <c r="B177" s="38"/>
      <c r="C177" s="242" t="s">
        <v>339</v>
      </c>
      <c r="D177" s="242" t="s">
        <v>163</v>
      </c>
      <c r="E177" s="243" t="s">
        <v>919</v>
      </c>
      <c r="F177" s="244" t="s">
        <v>920</v>
      </c>
      <c r="G177" s="245" t="s">
        <v>921</v>
      </c>
      <c r="H177" s="246">
        <v>5</v>
      </c>
      <c r="I177" s="247"/>
      <c r="J177" s="248">
        <f>ROUND(I177*H177,2)</f>
        <v>0</v>
      </c>
      <c r="K177" s="244" t="s">
        <v>1</v>
      </c>
      <c r="L177" s="43"/>
      <c r="M177" s="249" t="s">
        <v>1</v>
      </c>
      <c r="N177" s="250" t="s">
        <v>41</v>
      </c>
      <c r="O177" s="90"/>
      <c r="P177" s="251">
        <f>O177*H177</f>
        <v>0</v>
      </c>
      <c r="Q177" s="251">
        <v>0.0009</v>
      </c>
      <c r="R177" s="251">
        <f>Q177*H177</f>
        <v>0.0045</v>
      </c>
      <c r="S177" s="251">
        <v>0</v>
      </c>
      <c r="T177" s="25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3" t="s">
        <v>273</v>
      </c>
      <c r="AT177" s="253" t="s">
        <v>163</v>
      </c>
      <c r="AU177" s="253" t="s">
        <v>86</v>
      </c>
      <c r="AY177" s="16" t="s">
        <v>161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6" t="s">
        <v>84</v>
      </c>
      <c r="BK177" s="254">
        <f>ROUND(I177*H177,2)</f>
        <v>0</v>
      </c>
      <c r="BL177" s="16" t="s">
        <v>273</v>
      </c>
      <c r="BM177" s="253" t="s">
        <v>922</v>
      </c>
    </row>
    <row r="178" spans="1:47" s="2" customFormat="1" ht="12">
      <c r="A178" s="37"/>
      <c r="B178" s="38"/>
      <c r="C178" s="39"/>
      <c r="D178" s="255" t="s">
        <v>170</v>
      </c>
      <c r="E178" s="39"/>
      <c r="F178" s="256" t="s">
        <v>920</v>
      </c>
      <c r="G178" s="39"/>
      <c r="H178" s="39"/>
      <c r="I178" s="153"/>
      <c r="J178" s="39"/>
      <c r="K178" s="39"/>
      <c r="L178" s="43"/>
      <c r="M178" s="257"/>
      <c r="N178" s="25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86</v>
      </c>
    </row>
    <row r="179" spans="1:65" s="2" customFormat="1" ht="21.75" customHeight="1">
      <c r="A179" s="37"/>
      <c r="B179" s="38"/>
      <c r="C179" s="242" t="s">
        <v>346</v>
      </c>
      <c r="D179" s="242" t="s">
        <v>163</v>
      </c>
      <c r="E179" s="243" t="s">
        <v>923</v>
      </c>
      <c r="F179" s="244" t="s">
        <v>924</v>
      </c>
      <c r="G179" s="245" t="s">
        <v>289</v>
      </c>
      <c r="H179" s="246">
        <v>6</v>
      </c>
      <c r="I179" s="247"/>
      <c r="J179" s="248">
        <f>ROUND(I179*H179,2)</f>
        <v>0</v>
      </c>
      <c r="K179" s="244" t="s">
        <v>1</v>
      </c>
      <c r="L179" s="43"/>
      <c r="M179" s="249" t="s">
        <v>1</v>
      </c>
      <c r="N179" s="250" t="s">
        <v>41</v>
      </c>
      <c r="O179" s="90"/>
      <c r="P179" s="251">
        <f>O179*H179</f>
        <v>0</v>
      </c>
      <c r="Q179" s="251">
        <v>0.00013</v>
      </c>
      <c r="R179" s="251">
        <f>Q179*H179</f>
        <v>0.0007799999999999999</v>
      </c>
      <c r="S179" s="251">
        <v>0</v>
      </c>
      <c r="T179" s="25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3" t="s">
        <v>273</v>
      </c>
      <c r="AT179" s="253" t="s">
        <v>163</v>
      </c>
      <c r="AU179" s="253" t="s">
        <v>86</v>
      </c>
      <c r="AY179" s="16" t="s">
        <v>161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6" t="s">
        <v>84</v>
      </c>
      <c r="BK179" s="254">
        <f>ROUND(I179*H179,2)</f>
        <v>0</v>
      </c>
      <c r="BL179" s="16" t="s">
        <v>273</v>
      </c>
      <c r="BM179" s="253" t="s">
        <v>925</v>
      </c>
    </row>
    <row r="180" spans="1:47" s="2" customFormat="1" ht="12">
      <c r="A180" s="37"/>
      <c r="B180" s="38"/>
      <c r="C180" s="39"/>
      <c r="D180" s="255" t="s">
        <v>170</v>
      </c>
      <c r="E180" s="39"/>
      <c r="F180" s="256" t="s">
        <v>924</v>
      </c>
      <c r="G180" s="39"/>
      <c r="H180" s="39"/>
      <c r="I180" s="153"/>
      <c r="J180" s="39"/>
      <c r="K180" s="39"/>
      <c r="L180" s="43"/>
      <c r="M180" s="257"/>
      <c r="N180" s="25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86</v>
      </c>
    </row>
    <row r="181" spans="1:65" s="2" customFormat="1" ht="16.5" customHeight="1">
      <c r="A181" s="37"/>
      <c r="B181" s="38"/>
      <c r="C181" s="242" t="s">
        <v>350</v>
      </c>
      <c r="D181" s="242" t="s">
        <v>163</v>
      </c>
      <c r="E181" s="243" t="s">
        <v>926</v>
      </c>
      <c r="F181" s="244" t="s">
        <v>927</v>
      </c>
      <c r="G181" s="245" t="s">
        <v>928</v>
      </c>
      <c r="H181" s="246">
        <v>1</v>
      </c>
      <c r="I181" s="247"/>
      <c r="J181" s="248">
        <f>ROUND(I181*H181,2)</f>
        <v>0</v>
      </c>
      <c r="K181" s="244" t="s">
        <v>1</v>
      </c>
      <c r="L181" s="43"/>
      <c r="M181" s="249" t="s">
        <v>1</v>
      </c>
      <c r="N181" s="250" t="s">
        <v>41</v>
      </c>
      <c r="O181" s="90"/>
      <c r="P181" s="251">
        <f>O181*H181</f>
        <v>0</v>
      </c>
      <c r="Q181" s="251">
        <v>0.00025</v>
      </c>
      <c r="R181" s="251">
        <f>Q181*H181</f>
        <v>0.00025</v>
      </c>
      <c r="S181" s="251">
        <v>0</v>
      </c>
      <c r="T181" s="25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3" t="s">
        <v>273</v>
      </c>
      <c r="AT181" s="253" t="s">
        <v>163</v>
      </c>
      <c r="AU181" s="253" t="s">
        <v>86</v>
      </c>
      <c r="AY181" s="16" t="s">
        <v>161</v>
      </c>
      <c r="BE181" s="254">
        <f>IF(N181="základní",J181,0)</f>
        <v>0</v>
      </c>
      <c r="BF181" s="254">
        <f>IF(N181="snížená",J181,0)</f>
        <v>0</v>
      </c>
      <c r="BG181" s="254">
        <f>IF(N181="zákl. přenesená",J181,0)</f>
        <v>0</v>
      </c>
      <c r="BH181" s="254">
        <f>IF(N181="sníž. přenesená",J181,0)</f>
        <v>0</v>
      </c>
      <c r="BI181" s="254">
        <f>IF(N181="nulová",J181,0)</f>
        <v>0</v>
      </c>
      <c r="BJ181" s="16" t="s">
        <v>84</v>
      </c>
      <c r="BK181" s="254">
        <f>ROUND(I181*H181,2)</f>
        <v>0</v>
      </c>
      <c r="BL181" s="16" t="s">
        <v>273</v>
      </c>
      <c r="BM181" s="253" t="s">
        <v>929</v>
      </c>
    </row>
    <row r="182" spans="1:47" s="2" customFormat="1" ht="12">
      <c r="A182" s="37"/>
      <c r="B182" s="38"/>
      <c r="C182" s="39"/>
      <c r="D182" s="255" t="s">
        <v>170</v>
      </c>
      <c r="E182" s="39"/>
      <c r="F182" s="256" t="s">
        <v>927</v>
      </c>
      <c r="G182" s="39"/>
      <c r="H182" s="39"/>
      <c r="I182" s="153"/>
      <c r="J182" s="39"/>
      <c r="K182" s="39"/>
      <c r="L182" s="43"/>
      <c r="M182" s="257"/>
      <c r="N182" s="258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86</v>
      </c>
    </row>
    <row r="183" spans="1:65" s="2" customFormat="1" ht="21.75" customHeight="1">
      <c r="A183" s="37"/>
      <c r="B183" s="38"/>
      <c r="C183" s="242" t="s">
        <v>356</v>
      </c>
      <c r="D183" s="242" t="s">
        <v>163</v>
      </c>
      <c r="E183" s="243" t="s">
        <v>930</v>
      </c>
      <c r="F183" s="244" t="s">
        <v>931</v>
      </c>
      <c r="G183" s="245" t="s">
        <v>289</v>
      </c>
      <c r="H183" s="246">
        <v>1</v>
      </c>
      <c r="I183" s="247"/>
      <c r="J183" s="248">
        <f>ROUND(I183*H183,2)</f>
        <v>0</v>
      </c>
      <c r="K183" s="244" t="s">
        <v>1</v>
      </c>
      <c r="L183" s="43"/>
      <c r="M183" s="249" t="s">
        <v>1</v>
      </c>
      <c r="N183" s="250" t="s">
        <v>41</v>
      </c>
      <c r="O183" s="90"/>
      <c r="P183" s="251">
        <f>O183*H183</f>
        <v>0</v>
      </c>
      <c r="Q183" s="251">
        <v>0.00017</v>
      </c>
      <c r="R183" s="251">
        <f>Q183*H183</f>
        <v>0.00017</v>
      </c>
      <c r="S183" s="251">
        <v>0</v>
      </c>
      <c r="T183" s="25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3" t="s">
        <v>273</v>
      </c>
      <c r="AT183" s="253" t="s">
        <v>163</v>
      </c>
      <c r="AU183" s="253" t="s">
        <v>86</v>
      </c>
      <c r="AY183" s="16" t="s">
        <v>161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6" t="s">
        <v>84</v>
      </c>
      <c r="BK183" s="254">
        <f>ROUND(I183*H183,2)</f>
        <v>0</v>
      </c>
      <c r="BL183" s="16" t="s">
        <v>273</v>
      </c>
      <c r="BM183" s="253" t="s">
        <v>932</v>
      </c>
    </row>
    <row r="184" spans="1:47" s="2" customFormat="1" ht="12">
      <c r="A184" s="37"/>
      <c r="B184" s="38"/>
      <c r="C184" s="39"/>
      <c r="D184" s="255" t="s">
        <v>170</v>
      </c>
      <c r="E184" s="39"/>
      <c r="F184" s="256" t="s">
        <v>931</v>
      </c>
      <c r="G184" s="39"/>
      <c r="H184" s="39"/>
      <c r="I184" s="153"/>
      <c r="J184" s="39"/>
      <c r="K184" s="39"/>
      <c r="L184" s="43"/>
      <c r="M184" s="257"/>
      <c r="N184" s="25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86</v>
      </c>
    </row>
    <row r="185" spans="1:65" s="2" customFormat="1" ht="21.75" customHeight="1">
      <c r="A185" s="37"/>
      <c r="B185" s="38"/>
      <c r="C185" s="242" t="s">
        <v>362</v>
      </c>
      <c r="D185" s="242" t="s">
        <v>163</v>
      </c>
      <c r="E185" s="243" t="s">
        <v>933</v>
      </c>
      <c r="F185" s="244" t="s">
        <v>934</v>
      </c>
      <c r="G185" s="245" t="s">
        <v>289</v>
      </c>
      <c r="H185" s="246">
        <v>1</v>
      </c>
      <c r="I185" s="247"/>
      <c r="J185" s="248">
        <f>ROUND(I185*H185,2)</f>
        <v>0</v>
      </c>
      <c r="K185" s="244" t="s">
        <v>1</v>
      </c>
      <c r="L185" s="43"/>
      <c r="M185" s="249" t="s">
        <v>1</v>
      </c>
      <c r="N185" s="250" t="s">
        <v>41</v>
      </c>
      <c r="O185" s="90"/>
      <c r="P185" s="251">
        <f>O185*H185</f>
        <v>0</v>
      </c>
      <c r="Q185" s="251">
        <v>0.00024</v>
      </c>
      <c r="R185" s="251">
        <f>Q185*H185</f>
        <v>0.00024</v>
      </c>
      <c r="S185" s="251">
        <v>0</v>
      </c>
      <c r="T185" s="25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3" t="s">
        <v>273</v>
      </c>
      <c r="AT185" s="253" t="s">
        <v>163</v>
      </c>
      <c r="AU185" s="253" t="s">
        <v>86</v>
      </c>
      <c r="AY185" s="16" t="s">
        <v>161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6" t="s">
        <v>84</v>
      </c>
      <c r="BK185" s="254">
        <f>ROUND(I185*H185,2)</f>
        <v>0</v>
      </c>
      <c r="BL185" s="16" t="s">
        <v>273</v>
      </c>
      <c r="BM185" s="253" t="s">
        <v>935</v>
      </c>
    </row>
    <row r="186" spans="1:47" s="2" customFormat="1" ht="12">
      <c r="A186" s="37"/>
      <c r="B186" s="38"/>
      <c r="C186" s="39"/>
      <c r="D186" s="255" t="s">
        <v>170</v>
      </c>
      <c r="E186" s="39"/>
      <c r="F186" s="256" t="s">
        <v>934</v>
      </c>
      <c r="G186" s="39"/>
      <c r="H186" s="39"/>
      <c r="I186" s="153"/>
      <c r="J186" s="39"/>
      <c r="K186" s="39"/>
      <c r="L186" s="43"/>
      <c r="M186" s="257"/>
      <c r="N186" s="25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86</v>
      </c>
    </row>
    <row r="187" spans="1:65" s="2" customFormat="1" ht="21.75" customHeight="1">
      <c r="A187" s="37"/>
      <c r="B187" s="38"/>
      <c r="C187" s="242" t="s">
        <v>368</v>
      </c>
      <c r="D187" s="242" t="s">
        <v>163</v>
      </c>
      <c r="E187" s="243" t="s">
        <v>936</v>
      </c>
      <c r="F187" s="244" t="s">
        <v>937</v>
      </c>
      <c r="G187" s="245" t="s">
        <v>289</v>
      </c>
      <c r="H187" s="246">
        <v>1</v>
      </c>
      <c r="I187" s="247"/>
      <c r="J187" s="248">
        <f>ROUND(I187*H187,2)</f>
        <v>0</v>
      </c>
      <c r="K187" s="244" t="s">
        <v>1</v>
      </c>
      <c r="L187" s="43"/>
      <c r="M187" s="249" t="s">
        <v>1</v>
      </c>
      <c r="N187" s="250" t="s">
        <v>41</v>
      </c>
      <c r="O187" s="90"/>
      <c r="P187" s="251">
        <f>O187*H187</f>
        <v>0</v>
      </c>
      <c r="Q187" s="251">
        <v>0.00182</v>
      </c>
      <c r="R187" s="251">
        <f>Q187*H187</f>
        <v>0.00182</v>
      </c>
      <c r="S187" s="251">
        <v>0</v>
      </c>
      <c r="T187" s="25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3" t="s">
        <v>273</v>
      </c>
      <c r="AT187" s="253" t="s">
        <v>163</v>
      </c>
      <c r="AU187" s="253" t="s">
        <v>86</v>
      </c>
      <c r="AY187" s="16" t="s">
        <v>161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6" t="s">
        <v>84</v>
      </c>
      <c r="BK187" s="254">
        <f>ROUND(I187*H187,2)</f>
        <v>0</v>
      </c>
      <c r="BL187" s="16" t="s">
        <v>273</v>
      </c>
      <c r="BM187" s="253" t="s">
        <v>938</v>
      </c>
    </row>
    <row r="188" spans="1:47" s="2" customFormat="1" ht="12">
      <c r="A188" s="37"/>
      <c r="B188" s="38"/>
      <c r="C188" s="39"/>
      <c r="D188" s="255" t="s">
        <v>170</v>
      </c>
      <c r="E188" s="39"/>
      <c r="F188" s="256" t="s">
        <v>937</v>
      </c>
      <c r="G188" s="39"/>
      <c r="H188" s="39"/>
      <c r="I188" s="153"/>
      <c r="J188" s="39"/>
      <c r="K188" s="39"/>
      <c r="L188" s="43"/>
      <c r="M188" s="257"/>
      <c r="N188" s="258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86</v>
      </c>
    </row>
    <row r="189" spans="1:65" s="2" customFormat="1" ht="21.75" customHeight="1">
      <c r="A189" s="37"/>
      <c r="B189" s="38"/>
      <c r="C189" s="242" t="s">
        <v>373</v>
      </c>
      <c r="D189" s="242" t="s">
        <v>163</v>
      </c>
      <c r="E189" s="243" t="s">
        <v>939</v>
      </c>
      <c r="F189" s="244" t="s">
        <v>940</v>
      </c>
      <c r="G189" s="245" t="s">
        <v>289</v>
      </c>
      <c r="H189" s="246">
        <v>1</v>
      </c>
      <c r="I189" s="247"/>
      <c r="J189" s="248">
        <f>ROUND(I189*H189,2)</f>
        <v>0</v>
      </c>
      <c r="K189" s="244" t="s">
        <v>1</v>
      </c>
      <c r="L189" s="43"/>
      <c r="M189" s="249" t="s">
        <v>1</v>
      </c>
      <c r="N189" s="250" t="s">
        <v>41</v>
      </c>
      <c r="O189" s="90"/>
      <c r="P189" s="251">
        <f>O189*H189</f>
        <v>0</v>
      </c>
      <c r="Q189" s="251">
        <v>0.00034</v>
      </c>
      <c r="R189" s="251">
        <f>Q189*H189</f>
        <v>0.00034</v>
      </c>
      <c r="S189" s="251">
        <v>0</v>
      </c>
      <c r="T189" s="25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3" t="s">
        <v>273</v>
      </c>
      <c r="AT189" s="253" t="s">
        <v>163</v>
      </c>
      <c r="AU189" s="253" t="s">
        <v>86</v>
      </c>
      <c r="AY189" s="16" t="s">
        <v>161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6" t="s">
        <v>84</v>
      </c>
      <c r="BK189" s="254">
        <f>ROUND(I189*H189,2)</f>
        <v>0</v>
      </c>
      <c r="BL189" s="16" t="s">
        <v>273</v>
      </c>
      <c r="BM189" s="253" t="s">
        <v>941</v>
      </c>
    </row>
    <row r="190" spans="1:47" s="2" customFormat="1" ht="12">
      <c r="A190" s="37"/>
      <c r="B190" s="38"/>
      <c r="C190" s="39"/>
      <c r="D190" s="255" t="s">
        <v>170</v>
      </c>
      <c r="E190" s="39"/>
      <c r="F190" s="256" t="s">
        <v>940</v>
      </c>
      <c r="G190" s="39"/>
      <c r="H190" s="39"/>
      <c r="I190" s="153"/>
      <c r="J190" s="39"/>
      <c r="K190" s="39"/>
      <c r="L190" s="43"/>
      <c r="M190" s="257"/>
      <c r="N190" s="25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86</v>
      </c>
    </row>
    <row r="191" spans="1:65" s="2" customFormat="1" ht="21.75" customHeight="1">
      <c r="A191" s="37"/>
      <c r="B191" s="38"/>
      <c r="C191" s="242" t="s">
        <v>379</v>
      </c>
      <c r="D191" s="242" t="s">
        <v>163</v>
      </c>
      <c r="E191" s="243" t="s">
        <v>942</v>
      </c>
      <c r="F191" s="244" t="s">
        <v>943</v>
      </c>
      <c r="G191" s="245" t="s">
        <v>289</v>
      </c>
      <c r="H191" s="246">
        <v>1</v>
      </c>
      <c r="I191" s="247"/>
      <c r="J191" s="248">
        <f>ROUND(I191*H191,2)</f>
        <v>0</v>
      </c>
      <c r="K191" s="244" t="s">
        <v>1</v>
      </c>
      <c r="L191" s="43"/>
      <c r="M191" s="249" t="s">
        <v>1</v>
      </c>
      <c r="N191" s="250" t="s">
        <v>41</v>
      </c>
      <c r="O191" s="90"/>
      <c r="P191" s="251">
        <f>O191*H191</f>
        <v>0</v>
      </c>
      <c r="Q191" s="251">
        <v>0.0005</v>
      </c>
      <c r="R191" s="251">
        <f>Q191*H191</f>
        <v>0.0005</v>
      </c>
      <c r="S191" s="251">
        <v>0</v>
      </c>
      <c r="T191" s="25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3" t="s">
        <v>273</v>
      </c>
      <c r="AT191" s="253" t="s">
        <v>163</v>
      </c>
      <c r="AU191" s="253" t="s">
        <v>86</v>
      </c>
      <c r="AY191" s="16" t="s">
        <v>161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6" t="s">
        <v>84</v>
      </c>
      <c r="BK191" s="254">
        <f>ROUND(I191*H191,2)</f>
        <v>0</v>
      </c>
      <c r="BL191" s="16" t="s">
        <v>273</v>
      </c>
      <c r="BM191" s="253" t="s">
        <v>944</v>
      </c>
    </row>
    <row r="192" spans="1:47" s="2" customFormat="1" ht="12">
      <c r="A192" s="37"/>
      <c r="B192" s="38"/>
      <c r="C192" s="39"/>
      <c r="D192" s="255" t="s">
        <v>170</v>
      </c>
      <c r="E192" s="39"/>
      <c r="F192" s="256" t="s">
        <v>943</v>
      </c>
      <c r="G192" s="39"/>
      <c r="H192" s="39"/>
      <c r="I192" s="153"/>
      <c r="J192" s="39"/>
      <c r="K192" s="39"/>
      <c r="L192" s="43"/>
      <c r="M192" s="257"/>
      <c r="N192" s="258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86</v>
      </c>
    </row>
    <row r="193" spans="1:65" s="2" customFormat="1" ht="21.75" customHeight="1">
      <c r="A193" s="37"/>
      <c r="B193" s="38"/>
      <c r="C193" s="242" t="s">
        <v>384</v>
      </c>
      <c r="D193" s="242" t="s">
        <v>163</v>
      </c>
      <c r="E193" s="243" t="s">
        <v>945</v>
      </c>
      <c r="F193" s="244" t="s">
        <v>946</v>
      </c>
      <c r="G193" s="245" t="s">
        <v>289</v>
      </c>
      <c r="H193" s="246">
        <v>1</v>
      </c>
      <c r="I193" s="247"/>
      <c r="J193" s="248">
        <f>ROUND(I193*H193,2)</f>
        <v>0</v>
      </c>
      <c r="K193" s="244" t="s">
        <v>1</v>
      </c>
      <c r="L193" s="43"/>
      <c r="M193" s="249" t="s">
        <v>1</v>
      </c>
      <c r="N193" s="250" t="s">
        <v>41</v>
      </c>
      <c r="O193" s="90"/>
      <c r="P193" s="251">
        <f>O193*H193</f>
        <v>0</v>
      </c>
      <c r="Q193" s="251">
        <v>0.0004</v>
      </c>
      <c r="R193" s="251">
        <f>Q193*H193</f>
        <v>0.0004</v>
      </c>
      <c r="S193" s="251">
        <v>0</v>
      </c>
      <c r="T193" s="25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3" t="s">
        <v>273</v>
      </c>
      <c r="AT193" s="253" t="s">
        <v>163</v>
      </c>
      <c r="AU193" s="253" t="s">
        <v>86</v>
      </c>
      <c r="AY193" s="16" t="s">
        <v>161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6" t="s">
        <v>84</v>
      </c>
      <c r="BK193" s="254">
        <f>ROUND(I193*H193,2)</f>
        <v>0</v>
      </c>
      <c r="BL193" s="16" t="s">
        <v>273</v>
      </c>
      <c r="BM193" s="253" t="s">
        <v>947</v>
      </c>
    </row>
    <row r="194" spans="1:47" s="2" customFormat="1" ht="12">
      <c r="A194" s="37"/>
      <c r="B194" s="38"/>
      <c r="C194" s="39"/>
      <c r="D194" s="255" t="s">
        <v>170</v>
      </c>
      <c r="E194" s="39"/>
      <c r="F194" s="256" t="s">
        <v>946</v>
      </c>
      <c r="G194" s="39"/>
      <c r="H194" s="39"/>
      <c r="I194" s="153"/>
      <c r="J194" s="39"/>
      <c r="K194" s="39"/>
      <c r="L194" s="43"/>
      <c r="M194" s="257"/>
      <c r="N194" s="25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86</v>
      </c>
    </row>
    <row r="195" spans="1:65" s="2" customFormat="1" ht="21.75" customHeight="1">
      <c r="A195" s="37"/>
      <c r="B195" s="38"/>
      <c r="C195" s="242" t="s">
        <v>390</v>
      </c>
      <c r="D195" s="242" t="s">
        <v>163</v>
      </c>
      <c r="E195" s="243" t="s">
        <v>948</v>
      </c>
      <c r="F195" s="244" t="s">
        <v>949</v>
      </c>
      <c r="G195" s="245" t="s">
        <v>289</v>
      </c>
      <c r="H195" s="246">
        <v>1</v>
      </c>
      <c r="I195" s="247"/>
      <c r="J195" s="248">
        <f>ROUND(I195*H195,2)</f>
        <v>0</v>
      </c>
      <c r="K195" s="244" t="s">
        <v>1</v>
      </c>
      <c r="L195" s="43"/>
      <c r="M195" s="249" t="s">
        <v>1</v>
      </c>
      <c r="N195" s="250" t="s">
        <v>41</v>
      </c>
      <c r="O195" s="90"/>
      <c r="P195" s="251">
        <f>O195*H195</f>
        <v>0</v>
      </c>
      <c r="Q195" s="251">
        <v>0.00057</v>
      </c>
      <c r="R195" s="251">
        <f>Q195*H195</f>
        <v>0.00057</v>
      </c>
      <c r="S195" s="251">
        <v>0</v>
      </c>
      <c r="T195" s="25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3" t="s">
        <v>273</v>
      </c>
      <c r="AT195" s="253" t="s">
        <v>163</v>
      </c>
      <c r="AU195" s="253" t="s">
        <v>86</v>
      </c>
      <c r="AY195" s="16" t="s">
        <v>161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6" t="s">
        <v>84</v>
      </c>
      <c r="BK195" s="254">
        <f>ROUND(I195*H195,2)</f>
        <v>0</v>
      </c>
      <c r="BL195" s="16" t="s">
        <v>273</v>
      </c>
      <c r="BM195" s="253" t="s">
        <v>950</v>
      </c>
    </row>
    <row r="196" spans="1:47" s="2" customFormat="1" ht="12">
      <c r="A196" s="37"/>
      <c r="B196" s="38"/>
      <c r="C196" s="39"/>
      <c r="D196" s="255" t="s">
        <v>170</v>
      </c>
      <c r="E196" s="39"/>
      <c r="F196" s="256" t="s">
        <v>949</v>
      </c>
      <c r="G196" s="39"/>
      <c r="H196" s="39"/>
      <c r="I196" s="153"/>
      <c r="J196" s="39"/>
      <c r="K196" s="39"/>
      <c r="L196" s="43"/>
      <c r="M196" s="257"/>
      <c r="N196" s="25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86</v>
      </c>
    </row>
    <row r="197" spans="1:65" s="2" customFormat="1" ht="21.75" customHeight="1">
      <c r="A197" s="37"/>
      <c r="B197" s="38"/>
      <c r="C197" s="242" t="s">
        <v>394</v>
      </c>
      <c r="D197" s="242" t="s">
        <v>163</v>
      </c>
      <c r="E197" s="243" t="s">
        <v>951</v>
      </c>
      <c r="F197" s="244" t="s">
        <v>952</v>
      </c>
      <c r="G197" s="245" t="s">
        <v>289</v>
      </c>
      <c r="H197" s="246">
        <v>1</v>
      </c>
      <c r="I197" s="247"/>
      <c r="J197" s="248">
        <f>ROUND(I197*H197,2)</f>
        <v>0</v>
      </c>
      <c r="K197" s="244" t="s">
        <v>1</v>
      </c>
      <c r="L197" s="43"/>
      <c r="M197" s="249" t="s">
        <v>1</v>
      </c>
      <c r="N197" s="250" t="s">
        <v>41</v>
      </c>
      <c r="O197" s="90"/>
      <c r="P197" s="251">
        <f>O197*H197</f>
        <v>0</v>
      </c>
      <c r="Q197" s="251">
        <v>0.00024</v>
      </c>
      <c r="R197" s="251">
        <f>Q197*H197</f>
        <v>0.00024</v>
      </c>
      <c r="S197" s="251">
        <v>0</v>
      </c>
      <c r="T197" s="25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3" t="s">
        <v>273</v>
      </c>
      <c r="AT197" s="253" t="s">
        <v>163</v>
      </c>
      <c r="AU197" s="253" t="s">
        <v>86</v>
      </c>
      <c r="AY197" s="16" t="s">
        <v>161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6" t="s">
        <v>84</v>
      </c>
      <c r="BK197" s="254">
        <f>ROUND(I197*H197,2)</f>
        <v>0</v>
      </c>
      <c r="BL197" s="16" t="s">
        <v>273</v>
      </c>
      <c r="BM197" s="253" t="s">
        <v>953</v>
      </c>
    </row>
    <row r="198" spans="1:47" s="2" customFormat="1" ht="12">
      <c r="A198" s="37"/>
      <c r="B198" s="38"/>
      <c r="C198" s="39"/>
      <c r="D198" s="255" t="s">
        <v>170</v>
      </c>
      <c r="E198" s="39"/>
      <c r="F198" s="256" t="s">
        <v>952</v>
      </c>
      <c r="G198" s="39"/>
      <c r="H198" s="39"/>
      <c r="I198" s="153"/>
      <c r="J198" s="39"/>
      <c r="K198" s="39"/>
      <c r="L198" s="43"/>
      <c r="M198" s="257"/>
      <c r="N198" s="258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86</v>
      </c>
    </row>
    <row r="199" spans="1:65" s="2" customFormat="1" ht="16.5" customHeight="1">
      <c r="A199" s="37"/>
      <c r="B199" s="38"/>
      <c r="C199" s="281" t="s">
        <v>399</v>
      </c>
      <c r="D199" s="281" t="s">
        <v>214</v>
      </c>
      <c r="E199" s="282" t="s">
        <v>954</v>
      </c>
      <c r="F199" s="283" t="s">
        <v>955</v>
      </c>
      <c r="G199" s="284" t="s">
        <v>289</v>
      </c>
      <c r="H199" s="285">
        <v>1</v>
      </c>
      <c r="I199" s="286"/>
      <c r="J199" s="287">
        <f>ROUND(I199*H199,2)</f>
        <v>0</v>
      </c>
      <c r="K199" s="283" t="s">
        <v>1</v>
      </c>
      <c r="L199" s="288"/>
      <c r="M199" s="289" t="s">
        <v>1</v>
      </c>
      <c r="N199" s="290" t="s">
        <v>41</v>
      </c>
      <c r="O199" s="90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3" t="s">
        <v>368</v>
      </c>
      <c r="AT199" s="253" t="s">
        <v>214</v>
      </c>
      <c r="AU199" s="253" t="s">
        <v>86</v>
      </c>
      <c r="AY199" s="16" t="s">
        <v>161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6" t="s">
        <v>84</v>
      </c>
      <c r="BK199" s="254">
        <f>ROUND(I199*H199,2)</f>
        <v>0</v>
      </c>
      <c r="BL199" s="16" t="s">
        <v>273</v>
      </c>
      <c r="BM199" s="253" t="s">
        <v>956</v>
      </c>
    </row>
    <row r="200" spans="1:47" s="2" customFormat="1" ht="12">
      <c r="A200" s="37"/>
      <c r="B200" s="38"/>
      <c r="C200" s="39"/>
      <c r="D200" s="255" t="s">
        <v>170</v>
      </c>
      <c r="E200" s="39"/>
      <c r="F200" s="256" t="s">
        <v>955</v>
      </c>
      <c r="G200" s="39"/>
      <c r="H200" s="39"/>
      <c r="I200" s="153"/>
      <c r="J200" s="39"/>
      <c r="K200" s="39"/>
      <c r="L200" s="43"/>
      <c r="M200" s="257"/>
      <c r="N200" s="258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86</v>
      </c>
    </row>
    <row r="201" spans="1:65" s="2" customFormat="1" ht="21.75" customHeight="1">
      <c r="A201" s="37"/>
      <c r="B201" s="38"/>
      <c r="C201" s="242" t="s">
        <v>404</v>
      </c>
      <c r="D201" s="242" t="s">
        <v>163</v>
      </c>
      <c r="E201" s="243" t="s">
        <v>957</v>
      </c>
      <c r="F201" s="244" t="s">
        <v>958</v>
      </c>
      <c r="G201" s="245" t="s">
        <v>289</v>
      </c>
      <c r="H201" s="246">
        <v>1</v>
      </c>
      <c r="I201" s="247"/>
      <c r="J201" s="248">
        <f>ROUND(I201*H201,2)</f>
        <v>0</v>
      </c>
      <c r="K201" s="244" t="s">
        <v>1</v>
      </c>
      <c r="L201" s="43"/>
      <c r="M201" s="249" t="s">
        <v>1</v>
      </c>
      <c r="N201" s="250" t="s">
        <v>41</v>
      </c>
      <c r="O201" s="90"/>
      <c r="P201" s="251">
        <f>O201*H201</f>
        <v>0</v>
      </c>
      <c r="Q201" s="251">
        <v>0.00127</v>
      </c>
      <c r="R201" s="251">
        <f>Q201*H201</f>
        <v>0.00127</v>
      </c>
      <c r="S201" s="251">
        <v>0</v>
      </c>
      <c r="T201" s="25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3" t="s">
        <v>273</v>
      </c>
      <c r="AT201" s="253" t="s">
        <v>163</v>
      </c>
      <c r="AU201" s="253" t="s">
        <v>86</v>
      </c>
      <c r="AY201" s="16" t="s">
        <v>161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6" t="s">
        <v>84</v>
      </c>
      <c r="BK201" s="254">
        <f>ROUND(I201*H201,2)</f>
        <v>0</v>
      </c>
      <c r="BL201" s="16" t="s">
        <v>273</v>
      </c>
      <c r="BM201" s="253" t="s">
        <v>959</v>
      </c>
    </row>
    <row r="202" spans="1:47" s="2" customFormat="1" ht="12">
      <c r="A202" s="37"/>
      <c r="B202" s="38"/>
      <c r="C202" s="39"/>
      <c r="D202" s="255" t="s">
        <v>170</v>
      </c>
      <c r="E202" s="39"/>
      <c r="F202" s="256" t="s">
        <v>958</v>
      </c>
      <c r="G202" s="39"/>
      <c r="H202" s="39"/>
      <c r="I202" s="153"/>
      <c r="J202" s="39"/>
      <c r="K202" s="39"/>
      <c r="L202" s="43"/>
      <c r="M202" s="257"/>
      <c r="N202" s="25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86</v>
      </c>
    </row>
    <row r="203" spans="1:65" s="2" customFormat="1" ht="16.5" customHeight="1">
      <c r="A203" s="37"/>
      <c r="B203" s="38"/>
      <c r="C203" s="242" t="s">
        <v>411</v>
      </c>
      <c r="D203" s="242" t="s">
        <v>163</v>
      </c>
      <c r="E203" s="243" t="s">
        <v>960</v>
      </c>
      <c r="F203" s="244" t="s">
        <v>961</v>
      </c>
      <c r="G203" s="245" t="s">
        <v>962</v>
      </c>
      <c r="H203" s="246">
        <v>1</v>
      </c>
      <c r="I203" s="247"/>
      <c r="J203" s="248">
        <f>ROUND(I203*H203,2)</f>
        <v>0</v>
      </c>
      <c r="K203" s="244" t="s">
        <v>1</v>
      </c>
      <c r="L203" s="43"/>
      <c r="M203" s="249" t="s">
        <v>1</v>
      </c>
      <c r="N203" s="250" t="s">
        <v>41</v>
      </c>
      <c r="O203" s="90"/>
      <c r="P203" s="251">
        <f>O203*H203</f>
        <v>0</v>
      </c>
      <c r="Q203" s="251">
        <v>0.002</v>
      </c>
      <c r="R203" s="251">
        <f>Q203*H203</f>
        <v>0.002</v>
      </c>
      <c r="S203" s="251">
        <v>0</v>
      </c>
      <c r="T203" s="25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3" t="s">
        <v>273</v>
      </c>
      <c r="AT203" s="253" t="s">
        <v>163</v>
      </c>
      <c r="AU203" s="253" t="s">
        <v>86</v>
      </c>
      <c r="AY203" s="16" t="s">
        <v>161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6" t="s">
        <v>84</v>
      </c>
      <c r="BK203" s="254">
        <f>ROUND(I203*H203,2)</f>
        <v>0</v>
      </c>
      <c r="BL203" s="16" t="s">
        <v>273</v>
      </c>
      <c r="BM203" s="253" t="s">
        <v>963</v>
      </c>
    </row>
    <row r="204" spans="1:47" s="2" customFormat="1" ht="12">
      <c r="A204" s="37"/>
      <c r="B204" s="38"/>
      <c r="C204" s="39"/>
      <c r="D204" s="255" t="s">
        <v>170</v>
      </c>
      <c r="E204" s="39"/>
      <c r="F204" s="256" t="s">
        <v>961</v>
      </c>
      <c r="G204" s="39"/>
      <c r="H204" s="39"/>
      <c r="I204" s="153"/>
      <c r="J204" s="39"/>
      <c r="K204" s="39"/>
      <c r="L204" s="43"/>
      <c r="M204" s="257"/>
      <c r="N204" s="258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86</v>
      </c>
    </row>
    <row r="205" spans="1:65" s="2" customFormat="1" ht="33" customHeight="1">
      <c r="A205" s="37"/>
      <c r="B205" s="38"/>
      <c r="C205" s="242" t="s">
        <v>417</v>
      </c>
      <c r="D205" s="242" t="s">
        <v>163</v>
      </c>
      <c r="E205" s="243" t="s">
        <v>964</v>
      </c>
      <c r="F205" s="244" t="s">
        <v>965</v>
      </c>
      <c r="G205" s="245" t="s">
        <v>289</v>
      </c>
      <c r="H205" s="246">
        <v>1</v>
      </c>
      <c r="I205" s="247"/>
      <c r="J205" s="248">
        <f>ROUND(I205*H205,2)</f>
        <v>0</v>
      </c>
      <c r="K205" s="244" t="s">
        <v>1</v>
      </c>
      <c r="L205" s="43"/>
      <c r="M205" s="249" t="s">
        <v>1</v>
      </c>
      <c r="N205" s="250" t="s">
        <v>41</v>
      </c>
      <c r="O205" s="90"/>
      <c r="P205" s="251">
        <f>O205*H205</f>
        <v>0</v>
      </c>
      <c r="Q205" s="251">
        <v>0.00057</v>
      </c>
      <c r="R205" s="251">
        <f>Q205*H205</f>
        <v>0.00057</v>
      </c>
      <c r="S205" s="251">
        <v>0</v>
      </c>
      <c r="T205" s="25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3" t="s">
        <v>273</v>
      </c>
      <c r="AT205" s="253" t="s">
        <v>163</v>
      </c>
      <c r="AU205" s="253" t="s">
        <v>86</v>
      </c>
      <c r="AY205" s="16" t="s">
        <v>161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6" t="s">
        <v>84</v>
      </c>
      <c r="BK205" s="254">
        <f>ROUND(I205*H205,2)</f>
        <v>0</v>
      </c>
      <c r="BL205" s="16" t="s">
        <v>273</v>
      </c>
      <c r="BM205" s="253" t="s">
        <v>966</v>
      </c>
    </row>
    <row r="206" spans="1:47" s="2" customFormat="1" ht="12">
      <c r="A206" s="37"/>
      <c r="B206" s="38"/>
      <c r="C206" s="39"/>
      <c r="D206" s="255" t="s">
        <v>170</v>
      </c>
      <c r="E206" s="39"/>
      <c r="F206" s="256" t="s">
        <v>965</v>
      </c>
      <c r="G206" s="39"/>
      <c r="H206" s="39"/>
      <c r="I206" s="153"/>
      <c r="J206" s="39"/>
      <c r="K206" s="39"/>
      <c r="L206" s="43"/>
      <c r="M206" s="257"/>
      <c r="N206" s="258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170</v>
      </c>
      <c r="AU206" s="16" t="s">
        <v>86</v>
      </c>
    </row>
    <row r="207" spans="1:65" s="2" customFormat="1" ht="21.75" customHeight="1">
      <c r="A207" s="37"/>
      <c r="B207" s="38"/>
      <c r="C207" s="242" t="s">
        <v>422</v>
      </c>
      <c r="D207" s="242" t="s">
        <v>163</v>
      </c>
      <c r="E207" s="243" t="s">
        <v>967</v>
      </c>
      <c r="F207" s="244" t="s">
        <v>968</v>
      </c>
      <c r="G207" s="245" t="s">
        <v>962</v>
      </c>
      <c r="H207" s="246">
        <v>1</v>
      </c>
      <c r="I207" s="247"/>
      <c r="J207" s="248">
        <f>ROUND(I207*H207,2)</f>
        <v>0</v>
      </c>
      <c r="K207" s="244" t="s">
        <v>1</v>
      </c>
      <c r="L207" s="43"/>
      <c r="M207" s="249" t="s">
        <v>1</v>
      </c>
      <c r="N207" s="250" t="s">
        <v>41</v>
      </c>
      <c r="O207" s="90"/>
      <c r="P207" s="251">
        <f>O207*H207</f>
        <v>0</v>
      </c>
      <c r="Q207" s="251">
        <v>0.0036</v>
      </c>
      <c r="R207" s="251">
        <f>Q207*H207</f>
        <v>0.0036</v>
      </c>
      <c r="S207" s="251">
        <v>0</v>
      </c>
      <c r="T207" s="25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3" t="s">
        <v>273</v>
      </c>
      <c r="AT207" s="253" t="s">
        <v>163</v>
      </c>
      <c r="AU207" s="253" t="s">
        <v>86</v>
      </c>
      <c r="AY207" s="16" t="s">
        <v>161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6" t="s">
        <v>84</v>
      </c>
      <c r="BK207" s="254">
        <f>ROUND(I207*H207,2)</f>
        <v>0</v>
      </c>
      <c r="BL207" s="16" t="s">
        <v>273</v>
      </c>
      <c r="BM207" s="253" t="s">
        <v>969</v>
      </c>
    </row>
    <row r="208" spans="1:47" s="2" customFormat="1" ht="12">
      <c r="A208" s="37"/>
      <c r="B208" s="38"/>
      <c r="C208" s="39"/>
      <c r="D208" s="255" t="s">
        <v>170</v>
      </c>
      <c r="E208" s="39"/>
      <c r="F208" s="256" t="s">
        <v>968</v>
      </c>
      <c r="G208" s="39"/>
      <c r="H208" s="39"/>
      <c r="I208" s="153"/>
      <c r="J208" s="39"/>
      <c r="K208" s="39"/>
      <c r="L208" s="43"/>
      <c r="M208" s="257"/>
      <c r="N208" s="258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86</v>
      </c>
    </row>
    <row r="209" spans="1:65" s="2" customFormat="1" ht="33" customHeight="1">
      <c r="A209" s="37"/>
      <c r="B209" s="38"/>
      <c r="C209" s="242" t="s">
        <v>429</v>
      </c>
      <c r="D209" s="242" t="s">
        <v>163</v>
      </c>
      <c r="E209" s="243" t="s">
        <v>970</v>
      </c>
      <c r="F209" s="244" t="s">
        <v>971</v>
      </c>
      <c r="G209" s="245" t="s">
        <v>234</v>
      </c>
      <c r="H209" s="246">
        <v>40</v>
      </c>
      <c r="I209" s="247"/>
      <c r="J209" s="248">
        <f>ROUND(I209*H209,2)</f>
        <v>0</v>
      </c>
      <c r="K209" s="244" t="s">
        <v>1</v>
      </c>
      <c r="L209" s="43"/>
      <c r="M209" s="249" t="s">
        <v>1</v>
      </c>
      <c r="N209" s="250" t="s">
        <v>41</v>
      </c>
      <c r="O209" s="90"/>
      <c r="P209" s="251">
        <f>O209*H209</f>
        <v>0</v>
      </c>
      <c r="Q209" s="251">
        <v>0.00019</v>
      </c>
      <c r="R209" s="251">
        <f>Q209*H209</f>
        <v>0.007600000000000001</v>
      </c>
      <c r="S209" s="251">
        <v>0</v>
      </c>
      <c r="T209" s="25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3" t="s">
        <v>273</v>
      </c>
      <c r="AT209" s="253" t="s">
        <v>163</v>
      </c>
      <c r="AU209" s="253" t="s">
        <v>86</v>
      </c>
      <c r="AY209" s="16" t="s">
        <v>161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6" t="s">
        <v>84</v>
      </c>
      <c r="BK209" s="254">
        <f>ROUND(I209*H209,2)</f>
        <v>0</v>
      </c>
      <c r="BL209" s="16" t="s">
        <v>273</v>
      </c>
      <c r="BM209" s="253" t="s">
        <v>972</v>
      </c>
    </row>
    <row r="210" spans="1:47" s="2" customFormat="1" ht="12">
      <c r="A210" s="37"/>
      <c r="B210" s="38"/>
      <c r="C210" s="39"/>
      <c r="D210" s="255" t="s">
        <v>170</v>
      </c>
      <c r="E210" s="39"/>
      <c r="F210" s="256" t="s">
        <v>971</v>
      </c>
      <c r="G210" s="39"/>
      <c r="H210" s="39"/>
      <c r="I210" s="153"/>
      <c r="J210" s="39"/>
      <c r="K210" s="39"/>
      <c r="L210" s="43"/>
      <c r="M210" s="257"/>
      <c r="N210" s="258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170</v>
      </c>
      <c r="AU210" s="16" t="s">
        <v>86</v>
      </c>
    </row>
    <row r="211" spans="1:65" s="2" customFormat="1" ht="21.75" customHeight="1">
      <c r="A211" s="37"/>
      <c r="B211" s="38"/>
      <c r="C211" s="242" t="s">
        <v>440</v>
      </c>
      <c r="D211" s="242" t="s">
        <v>163</v>
      </c>
      <c r="E211" s="243" t="s">
        <v>973</v>
      </c>
      <c r="F211" s="244" t="s">
        <v>974</v>
      </c>
      <c r="G211" s="245" t="s">
        <v>234</v>
      </c>
      <c r="H211" s="246">
        <v>40</v>
      </c>
      <c r="I211" s="247"/>
      <c r="J211" s="248">
        <f>ROUND(I211*H211,2)</f>
        <v>0</v>
      </c>
      <c r="K211" s="244" t="s">
        <v>1</v>
      </c>
      <c r="L211" s="43"/>
      <c r="M211" s="249" t="s">
        <v>1</v>
      </c>
      <c r="N211" s="250" t="s">
        <v>41</v>
      </c>
      <c r="O211" s="90"/>
      <c r="P211" s="251">
        <f>O211*H211</f>
        <v>0</v>
      </c>
      <c r="Q211" s="251">
        <v>1E-05</v>
      </c>
      <c r="R211" s="251">
        <f>Q211*H211</f>
        <v>0.0004</v>
      </c>
      <c r="S211" s="251">
        <v>0</v>
      </c>
      <c r="T211" s="25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3" t="s">
        <v>273</v>
      </c>
      <c r="AT211" s="253" t="s">
        <v>163</v>
      </c>
      <c r="AU211" s="253" t="s">
        <v>86</v>
      </c>
      <c r="AY211" s="16" t="s">
        <v>161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6" t="s">
        <v>84</v>
      </c>
      <c r="BK211" s="254">
        <f>ROUND(I211*H211,2)</f>
        <v>0</v>
      </c>
      <c r="BL211" s="16" t="s">
        <v>273</v>
      </c>
      <c r="BM211" s="253" t="s">
        <v>975</v>
      </c>
    </row>
    <row r="212" spans="1:47" s="2" customFormat="1" ht="12">
      <c r="A212" s="37"/>
      <c r="B212" s="38"/>
      <c r="C212" s="39"/>
      <c r="D212" s="255" t="s">
        <v>170</v>
      </c>
      <c r="E212" s="39"/>
      <c r="F212" s="256" t="s">
        <v>974</v>
      </c>
      <c r="G212" s="39"/>
      <c r="H212" s="39"/>
      <c r="I212" s="153"/>
      <c r="J212" s="39"/>
      <c r="K212" s="39"/>
      <c r="L212" s="43"/>
      <c r="M212" s="257"/>
      <c r="N212" s="25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170</v>
      </c>
      <c r="AU212" s="16" t="s">
        <v>86</v>
      </c>
    </row>
    <row r="213" spans="1:65" s="2" customFormat="1" ht="33" customHeight="1">
      <c r="A213" s="37"/>
      <c r="B213" s="38"/>
      <c r="C213" s="242" t="s">
        <v>447</v>
      </c>
      <c r="D213" s="242" t="s">
        <v>163</v>
      </c>
      <c r="E213" s="243" t="s">
        <v>976</v>
      </c>
      <c r="F213" s="244" t="s">
        <v>977</v>
      </c>
      <c r="G213" s="245" t="s">
        <v>891</v>
      </c>
      <c r="H213" s="296"/>
      <c r="I213" s="247"/>
      <c r="J213" s="248">
        <f>ROUND(I213*H213,2)</f>
        <v>0</v>
      </c>
      <c r="K213" s="244" t="s">
        <v>1</v>
      </c>
      <c r="L213" s="43"/>
      <c r="M213" s="249" t="s">
        <v>1</v>
      </c>
      <c r="N213" s="250" t="s">
        <v>41</v>
      </c>
      <c r="O213" s="90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3" t="s">
        <v>273</v>
      </c>
      <c r="AT213" s="253" t="s">
        <v>163</v>
      </c>
      <c r="AU213" s="253" t="s">
        <v>86</v>
      </c>
      <c r="AY213" s="16" t="s">
        <v>161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6" t="s">
        <v>84</v>
      </c>
      <c r="BK213" s="254">
        <f>ROUND(I213*H213,2)</f>
        <v>0</v>
      </c>
      <c r="BL213" s="16" t="s">
        <v>273</v>
      </c>
      <c r="BM213" s="253" t="s">
        <v>978</v>
      </c>
    </row>
    <row r="214" spans="1:47" s="2" customFormat="1" ht="12">
      <c r="A214" s="37"/>
      <c r="B214" s="38"/>
      <c r="C214" s="39"/>
      <c r="D214" s="255" t="s">
        <v>170</v>
      </c>
      <c r="E214" s="39"/>
      <c r="F214" s="256" t="s">
        <v>977</v>
      </c>
      <c r="G214" s="39"/>
      <c r="H214" s="39"/>
      <c r="I214" s="153"/>
      <c r="J214" s="39"/>
      <c r="K214" s="39"/>
      <c r="L214" s="43"/>
      <c r="M214" s="257"/>
      <c r="N214" s="25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86</v>
      </c>
    </row>
    <row r="215" spans="1:65" s="2" customFormat="1" ht="33" customHeight="1">
      <c r="A215" s="37"/>
      <c r="B215" s="38"/>
      <c r="C215" s="242" t="s">
        <v>452</v>
      </c>
      <c r="D215" s="242" t="s">
        <v>163</v>
      </c>
      <c r="E215" s="243" t="s">
        <v>979</v>
      </c>
      <c r="F215" s="244" t="s">
        <v>980</v>
      </c>
      <c r="G215" s="245" t="s">
        <v>891</v>
      </c>
      <c r="H215" s="296"/>
      <c r="I215" s="247"/>
      <c r="J215" s="248">
        <f>ROUND(I215*H215,2)</f>
        <v>0</v>
      </c>
      <c r="K215" s="244" t="s">
        <v>1</v>
      </c>
      <c r="L215" s="43"/>
      <c r="M215" s="249" t="s">
        <v>1</v>
      </c>
      <c r="N215" s="250" t="s">
        <v>41</v>
      </c>
      <c r="O215" s="90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3" t="s">
        <v>273</v>
      </c>
      <c r="AT215" s="253" t="s">
        <v>163</v>
      </c>
      <c r="AU215" s="253" t="s">
        <v>86</v>
      </c>
      <c r="AY215" s="16" t="s">
        <v>161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6" t="s">
        <v>84</v>
      </c>
      <c r="BK215" s="254">
        <f>ROUND(I215*H215,2)</f>
        <v>0</v>
      </c>
      <c r="BL215" s="16" t="s">
        <v>273</v>
      </c>
      <c r="BM215" s="253" t="s">
        <v>981</v>
      </c>
    </row>
    <row r="216" spans="1:47" s="2" customFormat="1" ht="12">
      <c r="A216" s="37"/>
      <c r="B216" s="38"/>
      <c r="C216" s="39"/>
      <c r="D216" s="255" t="s">
        <v>170</v>
      </c>
      <c r="E216" s="39"/>
      <c r="F216" s="256" t="s">
        <v>980</v>
      </c>
      <c r="G216" s="39"/>
      <c r="H216" s="39"/>
      <c r="I216" s="153"/>
      <c r="J216" s="39"/>
      <c r="K216" s="39"/>
      <c r="L216" s="43"/>
      <c r="M216" s="257"/>
      <c r="N216" s="25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170</v>
      </c>
      <c r="AU216" s="16" t="s">
        <v>86</v>
      </c>
    </row>
    <row r="217" spans="1:65" s="2" customFormat="1" ht="16.5" customHeight="1">
      <c r="A217" s="37"/>
      <c r="B217" s="38"/>
      <c r="C217" s="242" t="s">
        <v>328</v>
      </c>
      <c r="D217" s="242" t="s">
        <v>163</v>
      </c>
      <c r="E217" s="243" t="s">
        <v>982</v>
      </c>
      <c r="F217" s="244" t="s">
        <v>983</v>
      </c>
      <c r="G217" s="245" t="s">
        <v>234</v>
      </c>
      <c r="H217" s="246">
        <v>5</v>
      </c>
      <c r="I217" s="247"/>
      <c r="J217" s="248">
        <f>ROUND(I217*H217,2)</f>
        <v>0</v>
      </c>
      <c r="K217" s="244" t="s">
        <v>1</v>
      </c>
      <c r="L217" s="43"/>
      <c r="M217" s="249" t="s">
        <v>1</v>
      </c>
      <c r="N217" s="250" t="s">
        <v>41</v>
      </c>
      <c r="O217" s="90"/>
      <c r="P217" s="251">
        <f>O217*H217</f>
        <v>0</v>
      </c>
      <c r="Q217" s="251">
        <v>0.00468</v>
      </c>
      <c r="R217" s="251">
        <f>Q217*H217</f>
        <v>0.0234</v>
      </c>
      <c r="S217" s="251">
        <v>0</v>
      </c>
      <c r="T217" s="25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3" t="s">
        <v>273</v>
      </c>
      <c r="AT217" s="253" t="s">
        <v>163</v>
      </c>
      <c r="AU217" s="253" t="s">
        <v>86</v>
      </c>
      <c r="AY217" s="16" t="s">
        <v>161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6" t="s">
        <v>84</v>
      </c>
      <c r="BK217" s="254">
        <f>ROUND(I217*H217,2)</f>
        <v>0</v>
      </c>
      <c r="BL217" s="16" t="s">
        <v>273</v>
      </c>
      <c r="BM217" s="253" t="s">
        <v>984</v>
      </c>
    </row>
    <row r="218" spans="1:47" s="2" customFormat="1" ht="12">
      <c r="A218" s="37"/>
      <c r="B218" s="38"/>
      <c r="C218" s="39"/>
      <c r="D218" s="255" t="s">
        <v>170</v>
      </c>
      <c r="E218" s="39"/>
      <c r="F218" s="256" t="s">
        <v>983</v>
      </c>
      <c r="G218" s="39"/>
      <c r="H218" s="39"/>
      <c r="I218" s="153"/>
      <c r="J218" s="39"/>
      <c r="K218" s="39"/>
      <c r="L218" s="43"/>
      <c r="M218" s="257"/>
      <c r="N218" s="258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170</v>
      </c>
      <c r="AU218" s="16" t="s">
        <v>86</v>
      </c>
    </row>
    <row r="219" spans="1:65" s="2" customFormat="1" ht="21.75" customHeight="1">
      <c r="A219" s="37"/>
      <c r="B219" s="38"/>
      <c r="C219" s="281" t="s">
        <v>464</v>
      </c>
      <c r="D219" s="281" t="s">
        <v>214</v>
      </c>
      <c r="E219" s="282" t="s">
        <v>985</v>
      </c>
      <c r="F219" s="283" t="s">
        <v>986</v>
      </c>
      <c r="G219" s="284" t="s">
        <v>289</v>
      </c>
      <c r="H219" s="285">
        <v>1</v>
      </c>
      <c r="I219" s="286"/>
      <c r="J219" s="287">
        <f>ROUND(I219*H219,2)</f>
        <v>0</v>
      </c>
      <c r="K219" s="283" t="s">
        <v>1</v>
      </c>
      <c r="L219" s="288"/>
      <c r="M219" s="289" t="s">
        <v>1</v>
      </c>
      <c r="N219" s="290" t="s">
        <v>41</v>
      </c>
      <c r="O219" s="90"/>
      <c r="P219" s="251">
        <f>O219*H219</f>
        <v>0</v>
      </c>
      <c r="Q219" s="251">
        <v>0.011</v>
      </c>
      <c r="R219" s="251">
        <f>Q219*H219</f>
        <v>0.011</v>
      </c>
      <c r="S219" s="251">
        <v>0</v>
      </c>
      <c r="T219" s="252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3" t="s">
        <v>368</v>
      </c>
      <c r="AT219" s="253" t="s">
        <v>214</v>
      </c>
      <c r="AU219" s="253" t="s">
        <v>86</v>
      </c>
      <c r="AY219" s="16" t="s">
        <v>161</v>
      </c>
      <c r="BE219" s="254">
        <f>IF(N219="základní",J219,0)</f>
        <v>0</v>
      </c>
      <c r="BF219" s="254">
        <f>IF(N219="snížená",J219,0)</f>
        <v>0</v>
      </c>
      <c r="BG219" s="254">
        <f>IF(N219="zákl. přenesená",J219,0)</f>
        <v>0</v>
      </c>
      <c r="BH219" s="254">
        <f>IF(N219="sníž. přenesená",J219,0)</f>
        <v>0</v>
      </c>
      <c r="BI219" s="254">
        <f>IF(N219="nulová",J219,0)</f>
        <v>0</v>
      </c>
      <c r="BJ219" s="16" t="s">
        <v>84</v>
      </c>
      <c r="BK219" s="254">
        <f>ROUND(I219*H219,2)</f>
        <v>0</v>
      </c>
      <c r="BL219" s="16" t="s">
        <v>273</v>
      </c>
      <c r="BM219" s="253" t="s">
        <v>987</v>
      </c>
    </row>
    <row r="220" spans="1:47" s="2" customFormat="1" ht="12">
      <c r="A220" s="37"/>
      <c r="B220" s="38"/>
      <c r="C220" s="39"/>
      <c r="D220" s="255" t="s">
        <v>170</v>
      </c>
      <c r="E220" s="39"/>
      <c r="F220" s="256" t="s">
        <v>986</v>
      </c>
      <c r="G220" s="39"/>
      <c r="H220" s="39"/>
      <c r="I220" s="153"/>
      <c r="J220" s="39"/>
      <c r="K220" s="39"/>
      <c r="L220" s="43"/>
      <c r="M220" s="257"/>
      <c r="N220" s="258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170</v>
      </c>
      <c r="AU220" s="16" t="s">
        <v>86</v>
      </c>
    </row>
    <row r="221" spans="1:63" s="12" customFormat="1" ht="22.8" customHeight="1">
      <c r="A221" s="12"/>
      <c r="B221" s="226"/>
      <c r="C221" s="227"/>
      <c r="D221" s="228" t="s">
        <v>75</v>
      </c>
      <c r="E221" s="240" t="s">
        <v>988</v>
      </c>
      <c r="F221" s="240" t="s">
        <v>989</v>
      </c>
      <c r="G221" s="227"/>
      <c r="H221" s="227"/>
      <c r="I221" s="230"/>
      <c r="J221" s="241">
        <f>BK221</f>
        <v>0</v>
      </c>
      <c r="K221" s="227"/>
      <c r="L221" s="232"/>
      <c r="M221" s="233"/>
      <c r="N221" s="234"/>
      <c r="O221" s="234"/>
      <c r="P221" s="235">
        <f>SUM(P222:P277)</f>
        <v>0</v>
      </c>
      <c r="Q221" s="234"/>
      <c r="R221" s="235">
        <f>SUM(R222:R277)</f>
        <v>0.33135</v>
      </c>
      <c r="S221" s="234"/>
      <c r="T221" s="236">
        <f>SUM(T222:T277)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7" t="s">
        <v>86</v>
      </c>
      <c r="AT221" s="238" t="s">
        <v>75</v>
      </c>
      <c r="AU221" s="238" t="s">
        <v>84</v>
      </c>
      <c r="AY221" s="237" t="s">
        <v>161</v>
      </c>
      <c r="BK221" s="239">
        <f>SUM(BK222:BK277)</f>
        <v>0</v>
      </c>
    </row>
    <row r="222" spans="1:65" s="2" customFormat="1" ht="21.75" customHeight="1">
      <c r="A222" s="37"/>
      <c r="B222" s="38"/>
      <c r="C222" s="242" t="s">
        <v>472</v>
      </c>
      <c r="D222" s="242" t="s">
        <v>163</v>
      </c>
      <c r="E222" s="243" t="s">
        <v>990</v>
      </c>
      <c r="F222" s="244" t="s">
        <v>991</v>
      </c>
      <c r="G222" s="245" t="s">
        <v>289</v>
      </c>
      <c r="H222" s="246">
        <v>5</v>
      </c>
      <c r="I222" s="247"/>
      <c r="J222" s="248">
        <f>ROUND(I222*H222,2)</f>
        <v>0</v>
      </c>
      <c r="K222" s="244" t="s">
        <v>1</v>
      </c>
      <c r="L222" s="43"/>
      <c r="M222" s="249" t="s">
        <v>1</v>
      </c>
      <c r="N222" s="250" t="s">
        <v>41</v>
      </c>
      <c r="O222" s="90"/>
      <c r="P222" s="251">
        <f>O222*H222</f>
        <v>0</v>
      </c>
      <c r="Q222" s="251">
        <v>0.00242</v>
      </c>
      <c r="R222" s="251">
        <f>Q222*H222</f>
        <v>0.0121</v>
      </c>
      <c r="S222" s="251">
        <v>0</v>
      </c>
      <c r="T222" s="252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3" t="s">
        <v>273</v>
      </c>
      <c r="AT222" s="253" t="s">
        <v>163</v>
      </c>
      <c r="AU222" s="253" t="s">
        <v>86</v>
      </c>
      <c r="AY222" s="16" t="s">
        <v>161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6" t="s">
        <v>84</v>
      </c>
      <c r="BK222" s="254">
        <f>ROUND(I222*H222,2)</f>
        <v>0</v>
      </c>
      <c r="BL222" s="16" t="s">
        <v>273</v>
      </c>
      <c r="BM222" s="253" t="s">
        <v>992</v>
      </c>
    </row>
    <row r="223" spans="1:47" s="2" customFormat="1" ht="12">
      <c r="A223" s="37"/>
      <c r="B223" s="38"/>
      <c r="C223" s="39"/>
      <c r="D223" s="255" t="s">
        <v>170</v>
      </c>
      <c r="E223" s="39"/>
      <c r="F223" s="256" t="s">
        <v>991</v>
      </c>
      <c r="G223" s="39"/>
      <c r="H223" s="39"/>
      <c r="I223" s="153"/>
      <c r="J223" s="39"/>
      <c r="K223" s="39"/>
      <c r="L223" s="43"/>
      <c r="M223" s="257"/>
      <c r="N223" s="258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86</v>
      </c>
    </row>
    <row r="224" spans="1:65" s="2" customFormat="1" ht="16.5" customHeight="1">
      <c r="A224" s="37"/>
      <c r="B224" s="38"/>
      <c r="C224" s="281" t="s">
        <v>478</v>
      </c>
      <c r="D224" s="281" t="s">
        <v>214</v>
      </c>
      <c r="E224" s="282" t="s">
        <v>993</v>
      </c>
      <c r="F224" s="283" t="s">
        <v>994</v>
      </c>
      <c r="G224" s="284" t="s">
        <v>289</v>
      </c>
      <c r="H224" s="285">
        <v>3</v>
      </c>
      <c r="I224" s="286"/>
      <c r="J224" s="287">
        <f>ROUND(I224*H224,2)</f>
        <v>0</v>
      </c>
      <c r="K224" s="283" t="s">
        <v>1</v>
      </c>
      <c r="L224" s="288"/>
      <c r="M224" s="289" t="s">
        <v>1</v>
      </c>
      <c r="N224" s="290" t="s">
        <v>41</v>
      </c>
      <c r="O224" s="90"/>
      <c r="P224" s="251">
        <f>O224*H224</f>
        <v>0</v>
      </c>
      <c r="Q224" s="251">
        <v>0</v>
      </c>
      <c r="R224" s="251">
        <f>Q224*H224</f>
        <v>0</v>
      </c>
      <c r="S224" s="251">
        <v>0</v>
      </c>
      <c r="T224" s="252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3" t="s">
        <v>368</v>
      </c>
      <c r="AT224" s="253" t="s">
        <v>214</v>
      </c>
      <c r="AU224" s="253" t="s">
        <v>86</v>
      </c>
      <c r="AY224" s="16" t="s">
        <v>161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6" t="s">
        <v>84</v>
      </c>
      <c r="BK224" s="254">
        <f>ROUND(I224*H224,2)</f>
        <v>0</v>
      </c>
      <c r="BL224" s="16" t="s">
        <v>273</v>
      </c>
      <c r="BM224" s="253" t="s">
        <v>995</v>
      </c>
    </row>
    <row r="225" spans="1:47" s="2" customFormat="1" ht="12">
      <c r="A225" s="37"/>
      <c r="B225" s="38"/>
      <c r="C225" s="39"/>
      <c r="D225" s="255" t="s">
        <v>170</v>
      </c>
      <c r="E225" s="39"/>
      <c r="F225" s="256" t="s">
        <v>994</v>
      </c>
      <c r="G225" s="39"/>
      <c r="H225" s="39"/>
      <c r="I225" s="153"/>
      <c r="J225" s="39"/>
      <c r="K225" s="39"/>
      <c r="L225" s="43"/>
      <c r="M225" s="257"/>
      <c r="N225" s="258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170</v>
      </c>
      <c r="AU225" s="16" t="s">
        <v>86</v>
      </c>
    </row>
    <row r="226" spans="1:65" s="2" customFormat="1" ht="16.5" customHeight="1">
      <c r="A226" s="37"/>
      <c r="B226" s="38"/>
      <c r="C226" s="281" t="s">
        <v>483</v>
      </c>
      <c r="D226" s="281" t="s">
        <v>214</v>
      </c>
      <c r="E226" s="282" t="s">
        <v>996</v>
      </c>
      <c r="F226" s="283" t="s">
        <v>997</v>
      </c>
      <c r="G226" s="284" t="s">
        <v>289</v>
      </c>
      <c r="H226" s="285">
        <v>5</v>
      </c>
      <c r="I226" s="286"/>
      <c r="J226" s="287">
        <f>ROUND(I226*H226,2)</f>
        <v>0</v>
      </c>
      <c r="K226" s="283" t="s">
        <v>1</v>
      </c>
      <c r="L226" s="288"/>
      <c r="M226" s="289" t="s">
        <v>1</v>
      </c>
      <c r="N226" s="290" t="s">
        <v>41</v>
      </c>
      <c r="O226" s="90"/>
      <c r="P226" s="251">
        <f>O226*H226</f>
        <v>0</v>
      </c>
      <c r="Q226" s="251">
        <v>0.0124</v>
      </c>
      <c r="R226" s="251">
        <f>Q226*H226</f>
        <v>0.062</v>
      </c>
      <c r="S226" s="251">
        <v>0</v>
      </c>
      <c r="T226" s="252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3" t="s">
        <v>368</v>
      </c>
      <c r="AT226" s="253" t="s">
        <v>214</v>
      </c>
      <c r="AU226" s="253" t="s">
        <v>86</v>
      </c>
      <c r="AY226" s="16" t="s">
        <v>161</v>
      </c>
      <c r="BE226" s="254">
        <f>IF(N226="základní",J226,0)</f>
        <v>0</v>
      </c>
      <c r="BF226" s="254">
        <f>IF(N226="snížená",J226,0)</f>
        <v>0</v>
      </c>
      <c r="BG226" s="254">
        <f>IF(N226="zákl. přenesená",J226,0)</f>
        <v>0</v>
      </c>
      <c r="BH226" s="254">
        <f>IF(N226="sníž. přenesená",J226,0)</f>
        <v>0</v>
      </c>
      <c r="BI226" s="254">
        <f>IF(N226="nulová",J226,0)</f>
        <v>0</v>
      </c>
      <c r="BJ226" s="16" t="s">
        <v>84</v>
      </c>
      <c r="BK226" s="254">
        <f>ROUND(I226*H226,2)</f>
        <v>0</v>
      </c>
      <c r="BL226" s="16" t="s">
        <v>273</v>
      </c>
      <c r="BM226" s="253" t="s">
        <v>998</v>
      </c>
    </row>
    <row r="227" spans="1:47" s="2" customFormat="1" ht="12">
      <c r="A227" s="37"/>
      <c r="B227" s="38"/>
      <c r="C227" s="39"/>
      <c r="D227" s="255" t="s">
        <v>170</v>
      </c>
      <c r="E227" s="39"/>
      <c r="F227" s="256" t="s">
        <v>997</v>
      </c>
      <c r="G227" s="39"/>
      <c r="H227" s="39"/>
      <c r="I227" s="153"/>
      <c r="J227" s="39"/>
      <c r="K227" s="39"/>
      <c r="L227" s="43"/>
      <c r="M227" s="257"/>
      <c r="N227" s="25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86</v>
      </c>
    </row>
    <row r="228" spans="1:65" s="2" customFormat="1" ht="21.75" customHeight="1">
      <c r="A228" s="37"/>
      <c r="B228" s="38"/>
      <c r="C228" s="281" t="s">
        <v>488</v>
      </c>
      <c r="D228" s="281" t="s">
        <v>214</v>
      </c>
      <c r="E228" s="282" t="s">
        <v>999</v>
      </c>
      <c r="F228" s="283" t="s">
        <v>1000</v>
      </c>
      <c r="G228" s="284" t="s">
        <v>289</v>
      </c>
      <c r="H228" s="285">
        <v>5</v>
      </c>
      <c r="I228" s="286"/>
      <c r="J228" s="287">
        <f>ROUND(I228*H228,2)</f>
        <v>0</v>
      </c>
      <c r="K228" s="283" t="s">
        <v>1</v>
      </c>
      <c r="L228" s="288"/>
      <c r="M228" s="289" t="s">
        <v>1</v>
      </c>
      <c r="N228" s="290" t="s">
        <v>41</v>
      </c>
      <c r="O228" s="90"/>
      <c r="P228" s="251">
        <f>O228*H228</f>
        <v>0</v>
      </c>
      <c r="Q228" s="251">
        <v>0.016</v>
      </c>
      <c r="R228" s="251">
        <f>Q228*H228</f>
        <v>0.08</v>
      </c>
      <c r="S228" s="251">
        <v>0</v>
      </c>
      <c r="T228" s="25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3" t="s">
        <v>368</v>
      </c>
      <c r="AT228" s="253" t="s">
        <v>214</v>
      </c>
      <c r="AU228" s="253" t="s">
        <v>86</v>
      </c>
      <c r="AY228" s="16" t="s">
        <v>161</v>
      </c>
      <c r="BE228" s="254">
        <f>IF(N228="základní",J228,0)</f>
        <v>0</v>
      </c>
      <c r="BF228" s="254">
        <f>IF(N228="snížená",J228,0)</f>
        <v>0</v>
      </c>
      <c r="BG228" s="254">
        <f>IF(N228="zákl. přenesená",J228,0)</f>
        <v>0</v>
      </c>
      <c r="BH228" s="254">
        <f>IF(N228="sníž. přenesená",J228,0)</f>
        <v>0</v>
      </c>
      <c r="BI228" s="254">
        <f>IF(N228="nulová",J228,0)</f>
        <v>0</v>
      </c>
      <c r="BJ228" s="16" t="s">
        <v>84</v>
      </c>
      <c r="BK228" s="254">
        <f>ROUND(I228*H228,2)</f>
        <v>0</v>
      </c>
      <c r="BL228" s="16" t="s">
        <v>273</v>
      </c>
      <c r="BM228" s="253" t="s">
        <v>1001</v>
      </c>
    </row>
    <row r="229" spans="1:47" s="2" customFormat="1" ht="12">
      <c r="A229" s="37"/>
      <c r="B229" s="38"/>
      <c r="C229" s="39"/>
      <c r="D229" s="255" t="s">
        <v>170</v>
      </c>
      <c r="E229" s="39"/>
      <c r="F229" s="256" t="s">
        <v>1000</v>
      </c>
      <c r="G229" s="39"/>
      <c r="H229" s="39"/>
      <c r="I229" s="153"/>
      <c r="J229" s="39"/>
      <c r="K229" s="39"/>
      <c r="L229" s="43"/>
      <c r="M229" s="257"/>
      <c r="N229" s="258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170</v>
      </c>
      <c r="AU229" s="16" t="s">
        <v>86</v>
      </c>
    </row>
    <row r="230" spans="1:65" s="2" customFormat="1" ht="16.5" customHeight="1">
      <c r="A230" s="37"/>
      <c r="B230" s="38"/>
      <c r="C230" s="242" t="s">
        <v>492</v>
      </c>
      <c r="D230" s="242" t="s">
        <v>163</v>
      </c>
      <c r="E230" s="243" t="s">
        <v>1002</v>
      </c>
      <c r="F230" s="244" t="s">
        <v>1003</v>
      </c>
      <c r="G230" s="245" t="s">
        <v>289</v>
      </c>
      <c r="H230" s="246">
        <v>1</v>
      </c>
      <c r="I230" s="247"/>
      <c r="J230" s="248">
        <f>ROUND(I230*H230,2)</f>
        <v>0</v>
      </c>
      <c r="K230" s="244" t="s">
        <v>1</v>
      </c>
      <c r="L230" s="43"/>
      <c r="M230" s="249" t="s">
        <v>1</v>
      </c>
      <c r="N230" s="250" t="s">
        <v>41</v>
      </c>
      <c r="O230" s="90"/>
      <c r="P230" s="251">
        <f>O230*H230</f>
        <v>0</v>
      </c>
      <c r="Q230" s="251">
        <v>8E-05</v>
      </c>
      <c r="R230" s="251">
        <f>Q230*H230</f>
        <v>8E-05</v>
      </c>
      <c r="S230" s="251">
        <v>0</v>
      </c>
      <c r="T230" s="25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3" t="s">
        <v>273</v>
      </c>
      <c r="AT230" s="253" t="s">
        <v>163</v>
      </c>
      <c r="AU230" s="253" t="s">
        <v>86</v>
      </c>
      <c r="AY230" s="16" t="s">
        <v>161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6" t="s">
        <v>84</v>
      </c>
      <c r="BK230" s="254">
        <f>ROUND(I230*H230,2)</f>
        <v>0</v>
      </c>
      <c r="BL230" s="16" t="s">
        <v>273</v>
      </c>
      <c r="BM230" s="253" t="s">
        <v>1004</v>
      </c>
    </row>
    <row r="231" spans="1:47" s="2" customFormat="1" ht="12">
      <c r="A231" s="37"/>
      <c r="B231" s="38"/>
      <c r="C231" s="39"/>
      <c r="D231" s="255" t="s">
        <v>170</v>
      </c>
      <c r="E231" s="39"/>
      <c r="F231" s="256" t="s">
        <v>1003</v>
      </c>
      <c r="G231" s="39"/>
      <c r="H231" s="39"/>
      <c r="I231" s="153"/>
      <c r="J231" s="39"/>
      <c r="K231" s="39"/>
      <c r="L231" s="43"/>
      <c r="M231" s="257"/>
      <c r="N231" s="25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86</v>
      </c>
    </row>
    <row r="232" spans="1:65" s="2" customFormat="1" ht="16.5" customHeight="1">
      <c r="A232" s="37"/>
      <c r="B232" s="38"/>
      <c r="C232" s="281" t="s">
        <v>497</v>
      </c>
      <c r="D232" s="281" t="s">
        <v>214</v>
      </c>
      <c r="E232" s="282" t="s">
        <v>1005</v>
      </c>
      <c r="F232" s="283" t="s">
        <v>1006</v>
      </c>
      <c r="G232" s="284" t="s">
        <v>289</v>
      </c>
      <c r="H232" s="285">
        <v>5</v>
      </c>
      <c r="I232" s="286"/>
      <c r="J232" s="287">
        <f>ROUND(I232*H232,2)</f>
        <v>0</v>
      </c>
      <c r="K232" s="283" t="s">
        <v>1</v>
      </c>
      <c r="L232" s="288"/>
      <c r="M232" s="289" t="s">
        <v>1</v>
      </c>
      <c r="N232" s="290" t="s">
        <v>41</v>
      </c>
      <c r="O232" s="90"/>
      <c r="P232" s="251">
        <f>O232*H232</f>
        <v>0</v>
      </c>
      <c r="Q232" s="251">
        <v>0.0006</v>
      </c>
      <c r="R232" s="251">
        <f>Q232*H232</f>
        <v>0.0029999999999999996</v>
      </c>
      <c r="S232" s="251">
        <v>0</v>
      </c>
      <c r="T232" s="25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3" t="s">
        <v>368</v>
      </c>
      <c r="AT232" s="253" t="s">
        <v>214</v>
      </c>
      <c r="AU232" s="253" t="s">
        <v>86</v>
      </c>
      <c r="AY232" s="16" t="s">
        <v>161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6" t="s">
        <v>84</v>
      </c>
      <c r="BK232" s="254">
        <f>ROUND(I232*H232,2)</f>
        <v>0</v>
      </c>
      <c r="BL232" s="16" t="s">
        <v>273</v>
      </c>
      <c r="BM232" s="253" t="s">
        <v>1007</v>
      </c>
    </row>
    <row r="233" spans="1:47" s="2" customFormat="1" ht="12">
      <c r="A233" s="37"/>
      <c r="B233" s="38"/>
      <c r="C233" s="39"/>
      <c r="D233" s="255" t="s">
        <v>170</v>
      </c>
      <c r="E233" s="39"/>
      <c r="F233" s="256" t="s">
        <v>1006</v>
      </c>
      <c r="G233" s="39"/>
      <c r="H233" s="39"/>
      <c r="I233" s="153"/>
      <c r="J233" s="39"/>
      <c r="K233" s="39"/>
      <c r="L233" s="43"/>
      <c r="M233" s="257"/>
      <c r="N233" s="258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86</v>
      </c>
    </row>
    <row r="234" spans="1:65" s="2" customFormat="1" ht="16.5" customHeight="1">
      <c r="A234" s="37"/>
      <c r="B234" s="38"/>
      <c r="C234" s="242" t="s">
        <v>502</v>
      </c>
      <c r="D234" s="242" t="s">
        <v>163</v>
      </c>
      <c r="E234" s="243" t="s">
        <v>1008</v>
      </c>
      <c r="F234" s="244" t="s">
        <v>1009</v>
      </c>
      <c r="G234" s="245" t="s">
        <v>962</v>
      </c>
      <c r="H234" s="246">
        <v>2</v>
      </c>
      <c r="I234" s="247"/>
      <c r="J234" s="248">
        <f>ROUND(I234*H234,2)</f>
        <v>0</v>
      </c>
      <c r="K234" s="244" t="s">
        <v>1</v>
      </c>
      <c r="L234" s="43"/>
      <c r="M234" s="249" t="s">
        <v>1</v>
      </c>
      <c r="N234" s="250" t="s">
        <v>41</v>
      </c>
      <c r="O234" s="90"/>
      <c r="P234" s="251">
        <f>O234*H234</f>
        <v>0</v>
      </c>
      <c r="Q234" s="251">
        <v>0.00031</v>
      </c>
      <c r="R234" s="251">
        <f>Q234*H234</f>
        <v>0.00062</v>
      </c>
      <c r="S234" s="251">
        <v>0</v>
      </c>
      <c r="T234" s="25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3" t="s">
        <v>273</v>
      </c>
      <c r="AT234" s="253" t="s">
        <v>163</v>
      </c>
      <c r="AU234" s="253" t="s">
        <v>86</v>
      </c>
      <c r="AY234" s="16" t="s">
        <v>161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6" t="s">
        <v>84</v>
      </c>
      <c r="BK234" s="254">
        <f>ROUND(I234*H234,2)</f>
        <v>0</v>
      </c>
      <c r="BL234" s="16" t="s">
        <v>273</v>
      </c>
      <c r="BM234" s="253" t="s">
        <v>1010</v>
      </c>
    </row>
    <row r="235" spans="1:47" s="2" customFormat="1" ht="12">
      <c r="A235" s="37"/>
      <c r="B235" s="38"/>
      <c r="C235" s="39"/>
      <c r="D235" s="255" t="s">
        <v>170</v>
      </c>
      <c r="E235" s="39"/>
      <c r="F235" s="256" t="s">
        <v>1009</v>
      </c>
      <c r="G235" s="39"/>
      <c r="H235" s="39"/>
      <c r="I235" s="153"/>
      <c r="J235" s="39"/>
      <c r="K235" s="39"/>
      <c r="L235" s="43"/>
      <c r="M235" s="257"/>
      <c r="N235" s="258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86</v>
      </c>
    </row>
    <row r="236" spans="1:65" s="2" customFormat="1" ht="21.75" customHeight="1">
      <c r="A236" s="37"/>
      <c r="B236" s="38"/>
      <c r="C236" s="242" t="s">
        <v>510</v>
      </c>
      <c r="D236" s="242" t="s">
        <v>163</v>
      </c>
      <c r="E236" s="243" t="s">
        <v>1011</v>
      </c>
      <c r="F236" s="244" t="s">
        <v>1012</v>
      </c>
      <c r="G236" s="245" t="s">
        <v>962</v>
      </c>
      <c r="H236" s="246">
        <v>5</v>
      </c>
      <c r="I236" s="247"/>
      <c r="J236" s="248">
        <f>ROUND(I236*H236,2)</f>
        <v>0</v>
      </c>
      <c r="K236" s="244" t="s">
        <v>1</v>
      </c>
      <c r="L236" s="43"/>
      <c r="M236" s="249" t="s">
        <v>1</v>
      </c>
      <c r="N236" s="250" t="s">
        <v>41</v>
      </c>
      <c r="O236" s="90"/>
      <c r="P236" s="251">
        <f>O236*H236</f>
        <v>0</v>
      </c>
      <c r="Q236" s="251">
        <v>0.00052</v>
      </c>
      <c r="R236" s="251">
        <f>Q236*H236</f>
        <v>0.0026</v>
      </c>
      <c r="S236" s="251">
        <v>0</v>
      </c>
      <c r="T236" s="25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3" t="s">
        <v>273</v>
      </c>
      <c r="AT236" s="253" t="s">
        <v>163</v>
      </c>
      <c r="AU236" s="253" t="s">
        <v>86</v>
      </c>
      <c r="AY236" s="16" t="s">
        <v>161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6" t="s">
        <v>84</v>
      </c>
      <c r="BK236" s="254">
        <f>ROUND(I236*H236,2)</f>
        <v>0</v>
      </c>
      <c r="BL236" s="16" t="s">
        <v>273</v>
      </c>
      <c r="BM236" s="253" t="s">
        <v>1013</v>
      </c>
    </row>
    <row r="237" spans="1:47" s="2" customFormat="1" ht="12">
      <c r="A237" s="37"/>
      <c r="B237" s="38"/>
      <c r="C237" s="39"/>
      <c r="D237" s="255" t="s">
        <v>170</v>
      </c>
      <c r="E237" s="39"/>
      <c r="F237" s="256" t="s">
        <v>1012</v>
      </c>
      <c r="G237" s="39"/>
      <c r="H237" s="39"/>
      <c r="I237" s="153"/>
      <c r="J237" s="39"/>
      <c r="K237" s="39"/>
      <c r="L237" s="43"/>
      <c r="M237" s="257"/>
      <c r="N237" s="258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86</v>
      </c>
    </row>
    <row r="238" spans="1:65" s="2" customFormat="1" ht="21.75" customHeight="1">
      <c r="A238" s="37"/>
      <c r="B238" s="38"/>
      <c r="C238" s="242" t="s">
        <v>515</v>
      </c>
      <c r="D238" s="242" t="s">
        <v>163</v>
      </c>
      <c r="E238" s="243" t="s">
        <v>1014</v>
      </c>
      <c r="F238" s="244" t="s">
        <v>1015</v>
      </c>
      <c r="G238" s="245" t="s">
        <v>962</v>
      </c>
      <c r="H238" s="246">
        <v>3</v>
      </c>
      <c r="I238" s="247"/>
      <c r="J238" s="248">
        <f>ROUND(I238*H238,2)</f>
        <v>0</v>
      </c>
      <c r="K238" s="244" t="s">
        <v>1</v>
      </c>
      <c r="L238" s="43"/>
      <c r="M238" s="249" t="s">
        <v>1</v>
      </c>
      <c r="N238" s="250" t="s">
        <v>41</v>
      </c>
      <c r="O238" s="90"/>
      <c r="P238" s="251">
        <f>O238*H238</f>
        <v>0</v>
      </c>
      <c r="Q238" s="251">
        <v>0.00052</v>
      </c>
      <c r="R238" s="251">
        <f>Q238*H238</f>
        <v>0.0015599999999999998</v>
      </c>
      <c r="S238" s="251">
        <v>0</v>
      </c>
      <c r="T238" s="252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3" t="s">
        <v>273</v>
      </c>
      <c r="AT238" s="253" t="s">
        <v>163</v>
      </c>
      <c r="AU238" s="253" t="s">
        <v>86</v>
      </c>
      <c r="AY238" s="16" t="s">
        <v>161</v>
      </c>
      <c r="BE238" s="254">
        <f>IF(N238="základní",J238,0)</f>
        <v>0</v>
      </c>
      <c r="BF238" s="254">
        <f>IF(N238="snížená",J238,0)</f>
        <v>0</v>
      </c>
      <c r="BG238" s="254">
        <f>IF(N238="zákl. přenesená",J238,0)</f>
        <v>0</v>
      </c>
      <c r="BH238" s="254">
        <f>IF(N238="sníž. přenesená",J238,0)</f>
        <v>0</v>
      </c>
      <c r="BI238" s="254">
        <f>IF(N238="nulová",J238,0)</f>
        <v>0</v>
      </c>
      <c r="BJ238" s="16" t="s">
        <v>84</v>
      </c>
      <c r="BK238" s="254">
        <f>ROUND(I238*H238,2)</f>
        <v>0</v>
      </c>
      <c r="BL238" s="16" t="s">
        <v>273</v>
      </c>
      <c r="BM238" s="253" t="s">
        <v>1016</v>
      </c>
    </row>
    <row r="239" spans="1:47" s="2" customFormat="1" ht="12">
      <c r="A239" s="37"/>
      <c r="B239" s="38"/>
      <c r="C239" s="39"/>
      <c r="D239" s="255" t="s">
        <v>170</v>
      </c>
      <c r="E239" s="39"/>
      <c r="F239" s="256" t="s">
        <v>1015</v>
      </c>
      <c r="G239" s="39"/>
      <c r="H239" s="39"/>
      <c r="I239" s="153"/>
      <c r="J239" s="39"/>
      <c r="K239" s="39"/>
      <c r="L239" s="43"/>
      <c r="M239" s="257"/>
      <c r="N239" s="258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86</v>
      </c>
    </row>
    <row r="240" spans="1:65" s="2" customFormat="1" ht="16.5" customHeight="1">
      <c r="A240" s="37"/>
      <c r="B240" s="38"/>
      <c r="C240" s="281" t="s">
        <v>520</v>
      </c>
      <c r="D240" s="281" t="s">
        <v>214</v>
      </c>
      <c r="E240" s="282" t="s">
        <v>1017</v>
      </c>
      <c r="F240" s="283" t="s">
        <v>1018</v>
      </c>
      <c r="G240" s="284" t="s">
        <v>289</v>
      </c>
      <c r="H240" s="285">
        <v>1</v>
      </c>
      <c r="I240" s="286"/>
      <c r="J240" s="287">
        <f>ROUND(I240*H240,2)</f>
        <v>0</v>
      </c>
      <c r="K240" s="283" t="s">
        <v>1</v>
      </c>
      <c r="L240" s="288"/>
      <c r="M240" s="289" t="s">
        <v>1</v>
      </c>
      <c r="N240" s="290" t="s">
        <v>41</v>
      </c>
      <c r="O240" s="90"/>
      <c r="P240" s="251">
        <f>O240*H240</f>
        <v>0</v>
      </c>
      <c r="Q240" s="251">
        <v>0.002</v>
      </c>
      <c r="R240" s="251">
        <f>Q240*H240</f>
        <v>0.002</v>
      </c>
      <c r="S240" s="251">
        <v>0</v>
      </c>
      <c r="T240" s="25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3" t="s">
        <v>368</v>
      </c>
      <c r="AT240" s="253" t="s">
        <v>214</v>
      </c>
      <c r="AU240" s="253" t="s">
        <v>86</v>
      </c>
      <c r="AY240" s="16" t="s">
        <v>161</v>
      </c>
      <c r="BE240" s="254">
        <f>IF(N240="základní",J240,0)</f>
        <v>0</v>
      </c>
      <c r="BF240" s="254">
        <f>IF(N240="snížená",J240,0)</f>
        <v>0</v>
      </c>
      <c r="BG240" s="254">
        <f>IF(N240="zákl. přenesená",J240,0)</f>
        <v>0</v>
      </c>
      <c r="BH240" s="254">
        <f>IF(N240="sníž. přenesená",J240,0)</f>
        <v>0</v>
      </c>
      <c r="BI240" s="254">
        <f>IF(N240="nulová",J240,0)</f>
        <v>0</v>
      </c>
      <c r="BJ240" s="16" t="s">
        <v>84</v>
      </c>
      <c r="BK240" s="254">
        <f>ROUND(I240*H240,2)</f>
        <v>0</v>
      </c>
      <c r="BL240" s="16" t="s">
        <v>273</v>
      </c>
      <c r="BM240" s="253" t="s">
        <v>1019</v>
      </c>
    </row>
    <row r="241" spans="1:47" s="2" customFormat="1" ht="12">
      <c r="A241" s="37"/>
      <c r="B241" s="38"/>
      <c r="C241" s="39"/>
      <c r="D241" s="255" t="s">
        <v>170</v>
      </c>
      <c r="E241" s="39"/>
      <c r="F241" s="256" t="s">
        <v>1018</v>
      </c>
      <c r="G241" s="39"/>
      <c r="H241" s="39"/>
      <c r="I241" s="153"/>
      <c r="J241" s="39"/>
      <c r="K241" s="39"/>
      <c r="L241" s="43"/>
      <c r="M241" s="257"/>
      <c r="N241" s="258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86</v>
      </c>
    </row>
    <row r="242" spans="1:65" s="2" customFormat="1" ht="16.5" customHeight="1">
      <c r="A242" s="37"/>
      <c r="B242" s="38"/>
      <c r="C242" s="281" t="s">
        <v>528</v>
      </c>
      <c r="D242" s="281" t="s">
        <v>214</v>
      </c>
      <c r="E242" s="282" t="s">
        <v>1020</v>
      </c>
      <c r="F242" s="283" t="s">
        <v>1021</v>
      </c>
      <c r="G242" s="284" t="s">
        <v>289</v>
      </c>
      <c r="H242" s="285">
        <v>1</v>
      </c>
      <c r="I242" s="286"/>
      <c r="J242" s="287">
        <f>ROUND(I242*H242,2)</f>
        <v>0</v>
      </c>
      <c r="K242" s="283" t="s">
        <v>1</v>
      </c>
      <c r="L242" s="288"/>
      <c r="M242" s="289" t="s">
        <v>1</v>
      </c>
      <c r="N242" s="290" t="s">
        <v>41</v>
      </c>
      <c r="O242" s="90"/>
      <c r="P242" s="251">
        <f>O242*H242</f>
        <v>0</v>
      </c>
      <c r="Q242" s="251">
        <v>0.004</v>
      </c>
      <c r="R242" s="251">
        <f>Q242*H242</f>
        <v>0.004</v>
      </c>
      <c r="S242" s="251">
        <v>0</v>
      </c>
      <c r="T242" s="25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3" t="s">
        <v>368</v>
      </c>
      <c r="AT242" s="253" t="s">
        <v>214</v>
      </c>
      <c r="AU242" s="253" t="s">
        <v>86</v>
      </c>
      <c r="AY242" s="16" t="s">
        <v>161</v>
      </c>
      <c r="BE242" s="254">
        <f>IF(N242="základní",J242,0)</f>
        <v>0</v>
      </c>
      <c r="BF242" s="254">
        <f>IF(N242="snížená",J242,0)</f>
        <v>0</v>
      </c>
      <c r="BG242" s="254">
        <f>IF(N242="zákl. přenesená",J242,0)</f>
        <v>0</v>
      </c>
      <c r="BH242" s="254">
        <f>IF(N242="sníž. přenesená",J242,0)</f>
        <v>0</v>
      </c>
      <c r="BI242" s="254">
        <f>IF(N242="nulová",J242,0)</f>
        <v>0</v>
      </c>
      <c r="BJ242" s="16" t="s">
        <v>84</v>
      </c>
      <c r="BK242" s="254">
        <f>ROUND(I242*H242,2)</f>
        <v>0</v>
      </c>
      <c r="BL242" s="16" t="s">
        <v>273</v>
      </c>
      <c r="BM242" s="253" t="s">
        <v>1022</v>
      </c>
    </row>
    <row r="243" spans="1:47" s="2" customFormat="1" ht="12">
      <c r="A243" s="37"/>
      <c r="B243" s="38"/>
      <c r="C243" s="39"/>
      <c r="D243" s="255" t="s">
        <v>170</v>
      </c>
      <c r="E243" s="39"/>
      <c r="F243" s="256" t="s">
        <v>1021</v>
      </c>
      <c r="G243" s="39"/>
      <c r="H243" s="39"/>
      <c r="I243" s="153"/>
      <c r="J243" s="39"/>
      <c r="K243" s="39"/>
      <c r="L243" s="43"/>
      <c r="M243" s="257"/>
      <c r="N243" s="258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86</v>
      </c>
    </row>
    <row r="244" spans="1:65" s="2" customFormat="1" ht="21.75" customHeight="1">
      <c r="A244" s="37"/>
      <c r="B244" s="38"/>
      <c r="C244" s="281" t="s">
        <v>531</v>
      </c>
      <c r="D244" s="281" t="s">
        <v>214</v>
      </c>
      <c r="E244" s="282" t="s">
        <v>1023</v>
      </c>
      <c r="F244" s="283" t="s">
        <v>1024</v>
      </c>
      <c r="G244" s="284" t="s">
        <v>289</v>
      </c>
      <c r="H244" s="285">
        <v>1</v>
      </c>
      <c r="I244" s="286"/>
      <c r="J244" s="287">
        <f>ROUND(I244*H244,2)</f>
        <v>0</v>
      </c>
      <c r="K244" s="283" t="s">
        <v>1</v>
      </c>
      <c r="L244" s="288"/>
      <c r="M244" s="289" t="s">
        <v>1</v>
      </c>
      <c r="N244" s="290" t="s">
        <v>41</v>
      </c>
      <c r="O244" s="90"/>
      <c r="P244" s="251">
        <f>O244*H244</f>
        <v>0</v>
      </c>
      <c r="Q244" s="251">
        <v>0.019</v>
      </c>
      <c r="R244" s="251">
        <f>Q244*H244</f>
        <v>0.019</v>
      </c>
      <c r="S244" s="251">
        <v>0</v>
      </c>
      <c r="T244" s="25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3" t="s">
        <v>368</v>
      </c>
      <c r="AT244" s="253" t="s">
        <v>214</v>
      </c>
      <c r="AU244" s="253" t="s">
        <v>86</v>
      </c>
      <c r="AY244" s="16" t="s">
        <v>161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6" t="s">
        <v>84</v>
      </c>
      <c r="BK244" s="254">
        <f>ROUND(I244*H244,2)</f>
        <v>0</v>
      </c>
      <c r="BL244" s="16" t="s">
        <v>273</v>
      </c>
      <c r="BM244" s="253" t="s">
        <v>1025</v>
      </c>
    </row>
    <row r="245" spans="1:47" s="2" customFormat="1" ht="12">
      <c r="A245" s="37"/>
      <c r="B245" s="38"/>
      <c r="C245" s="39"/>
      <c r="D245" s="255" t="s">
        <v>170</v>
      </c>
      <c r="E245" s="39"/>
      <c r="F245" s="256" t="s">
        <v>1024</v>
      </c>
      <c r="G245" s="39"/>
      <c r="H245" s="39"/>
      <c r="I245" s="153"/>
      <c r="J245" s="39"/>
      <c r="K245" s="39"/>
      <c r="L245" s="43"/>
      <c r="M245" s="257"/>
      <c r="N245" s="258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170</v>
      </c>
      <c r="AU245" s="16" t="s">
        <v>86</v>
      </c>
    </row>
    <row r="246" spans="1:65" s="2" customFormat="1" ht="21.75" customHeight="1">
      <c r="A246" s="37"/>
      <c r="B246" s="38"/>
      <c r="C246" s="281" t="s">
        <v>536</v>
      </c>
      <c r="D246" s="281" t="s">
        <v>214</v>
      </c>
      <c r="E246" s="282" t="s">
        <v>1026</v>
      </c>
      <c r="F246" s="283" t="s">
        <v>1027</v>
      </c>
      <c r="G246" s="284" t="s">
        <v>289</v>
      </c>
      <c r="H246" s="285">
        <v>1</v>
      </c>
      <c r="I246" s="286"/>
      <c r="J246" s="287">
        <f>ROUND(I246*H246,2)</f>
        <v>0</v>
      </c>
      <c r="K246" s="283" t="s">
        <v>1</v>
      </c>
      <c r="L246" s="288"/>
      <c r="M246" s="289" t="s">
        <v>1</v>
      </c>
      <c r="N246" s="290" t="s">
        <v>41</v>
      </c>
      <c r="O246" s="90"/>
      <c r="P246" s="251">
        <f>O246*H246</f>
        <v>0</v>
      </c>
      <c r="Q246" s="251">
        <v>0.027</v>
      </c>
      <c r="R246" s="251">
        <f>Q246*H246</f>
        <v>0.027</v>
      </c>
      <c r="S246" s="251">
        <v>0</v>
      </c>
      <c r="T246" s="25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3" t="s">
        <v>368</v>
      </c>
      <c r="AT246" s="253" t="s">
        <v>214</v>
      </c>
      <c r="AU246" s="253" t="s">
        <v>86</v>
      </c>
      <c r="AY246" s="16" t="s">
        <v>161</v>
      </c>
      <c r="BE246" s="254">
        <f>IF(N246="základní",J246,0)</f>
        <v>0</v>
      </c>
      <c r="BF246" s="254">
        <f>IF(N246="snížená",J246,0)</f>
        <v>0</v>
      </c>
      <c r="BG246" s="254">
        <f>IF(N246="zákl. přenesená",J246,0)</f>
        <v>0</v>
      </c>
      <c r="BH246" s="254">
        <f>IF(N246="sníž. přenesená",J246,0)</f>
        <v>0</v>
      </c>
      <c r="BI246" s="254">
        <f>IF(N246="nulová",J246,0)</f>
        <v>0</v>
      </c>
      <c r="BJ246" s="16" t="s">
        <v>84</v>
      </c>
      <c r="BK246" s="254">
        <f>ROUND(I246*H246,2)</f>
        <v>0</v>
      </c>
      <c r="BL246" s="16" t="s">
        <v>273</v>
      </c>
      <c r="BM246" s="253" t="s">
        <v>1028</v>
      </c>
    </row>
    <row r="247" spans="1:47" s="2" customFormat="1" ht="12">
      <c r="A247" s="37"/>
      <c r="B247" s="38"/>
      <c r="C247" s="39"/>
      <c r="D247" s="255" t="s">
        <v>170</v>
      </c>
      <c r="E247" s="39"/>
      <c r="F247" s="256" t="s">
        <v>1027</v>
      </c>
      <c r="G247" s="39"/>
      <c r="H247" s="39"/>
      <c r="I247" s="153"/>
      <c r="J247" s="39"/>
      <c r="K247" s="39"/>
      <c r="L247" s="43"/>
      <c r="M247" s="257"/>
      <c r="N247" s="258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170</v>
      </c>
      <c r="AU247" s="16" t="s">
        <v>86</v>
      </c>
    </row>
    <row r="248" spans="1:65" s="2" customFormat="1" ht="16.5" customHeight="1">
      <c r="A248" s="37"/>
      <c r="B248" s="38"/>
      <c r="C248" s="281" t="s">
        <v>544</v>
      </c>
      <c r="D248" s="281" t="s">
        <v>214</v>
      </c>
      <c r="E248" s="282" t="s">
        <v>1029</v>
      </c>
      <c r="F248" s="283" t="s">
        <v>1030</v>
      </c>
      <c r="G248" s="284" t="s">
        <v>289</v>
      </c>
      <c r="H248" s="285">
        <v>4</v>
      </c>
      <c r="I248" s="286"/>
      <c r="J248" s="287">
        <f>ROUND(I248*H248,2)</f>
        <v>0</v>
      </c>
      <c r="K248" s="283" t="s">
        <v>1</v>
      </c>
      <c r="L248" s="288"/>
      <c r="M248" s="289" t="s">
        <v>1</v>
      </c>
      <c r="N248" s="290" t="s">
        <v>41</v>
      </c>
      <c r="O248" s="90"/>
      <c r="P248" s="251">
        <f>O248*H248</f>
        <v>0</v>
      </c>
      <c r="Q248" s="251">
        <v>0.0015</v>
      </c>
      <c r="R248" s="251">
        <f>Q248*H248</f>
        <v>0.006</v>
      </c>
      <c r="S248" s="251">
        <v>0</v>
      </c>
      <c r="T248" s="25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3" t="s">
        <v>368</v>
      </c>
      <c r="AT248" s="253" t="s">
        <v>214</v>
      </c>
      <c r="AU248" s="253" t="s">
        <v>86</v>
      </c>
      <c r="AY248" s="16" t="s">
        <v>161</v>
      </c>
      <c r="BE248" s="254">
        <f>IF(N248="základní",J248,0)</f>
        <v>0</v>
      </c>
      <c r="BF248" s="254">
        <f>IF(N248="snížená",J248,0)</f>
        <v>0</v>
      </c>
      <c r="BG248" s="254">
        <f>IF(N248="zákl. přenesená",J248,0)</f>
        <v>0</v>
      </c>
      <c r="BH248" s="254">
        <f>IF(N248="sníž. přenesená",J248,0)</f>
        <v>0</v>
      </c>
      <c r="BI248" s="254">
        <f>IF(N248="nulová",J248,0)</f>
        <v>0</v>
      </c>
      <c r="BJ248" s="16" t="s">
        <v>84</v>
      </c>
      <c r="BK248" s="254">
        <f>ROUND(I248*H248,2)</f>
        <v>0</v>
      </c>
      <c r="BL248" s="16" t="s">
        <v>273</v>
      </c>
      <c r="BM248" s="253" t="s">
        <v>1031</v>
      </c>
    </row>
    <row r="249" spans="1:47" s="2" customFormat="1" ht="12">
      <c r="A249" s="37"/>
      <c r="B249" s="38"/>
      <c r="C249" s="39"/>
      <c r="D249" s="255" t="s">
        <v>170</v>
      </c>
      <c r="E249" s="39"/>
      <c r="F249" s="256" t="s">
        <v>1030</v>
      </c>
      <c r="G249" s="39"/>
      <c r="H249" s="39"/>
      <c r="I249" s="153"/>
      <c r="J249" s="39"/>
      <c r="K249" s="39"/>
      <c r="L249" s="43"/>
      <c r="M249" s="257"/>
      <c r="N249" s="258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86</v>
      </c>
    </row>
    <row r="250" spans="1:65" s="2" customFormat="1" ht="21.75" customHeight="1">
      <c r="A250" s="37"/>
      <c r="B250" s="38"/>
      <c r="C250" s="281" t="s">
        <v>549</v>
      </c>
      <c r="D250" s="281" t="s">
        <v>214</v>
      </c>
      <c r="E250" s="282" t="s">
        <v>1032</v>
      </c>
      <c r="F250" s="283" t="s">
        <v>1033</v>
      </c>
      <c r="G250" s="284" t="s">
        <v>289</v>
      </c>
      <c r="H250" s="285">
        <v>1</v>
      </c>
      <c r="I250" s="286"/>
      <c r="J250" s="287">
        <f>ROUND(I250*H250,2)</f>
        <v>0</v>
      </c>
      <c r="K250" s="283" t="s">
        <v>1</v>
      </c>
      <c r="L250" s="288"/>
      <c r="M250" s="289" t="s">
        <v>1</v>
      </c>
      <c r="N250" s="290" t="s">
        <v>41</v>
      </c>
      <c r="O250" s="90"/>
      <c r="P250" s="251">
        <f>O250*H250</f>
        <v>0</v>
      </c>
      <c r="Q250" s="251">
        <v>0.0018</v>
      </c>
      <c r="R250" s="251">
        <f>Q250*H250</f>
        <v>0.0018</v>
      </c>
      <c r="S250" s="251">
        <v>0</v>
      </c>
      <c r="T250" s="252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3" t="s">
        <v>368</v>
      </c>
      <c r="AT250" s="253" t="s">
        <v>214</v>
      </c>
      <c r="AU250" s="253" t="s">
        <v>86</v>
      </c>
      <c r="AY250" s="16" t="s">
        <v>161</v>
      </c>
      <c r="BE250" s="254">
        <f>IF(N250="základní",J250,0)</f>
        <v>0</v>
      </c>
      <c r="BF250" s="254">
        <f>IF(N250="snížená",J250,0)</f>
        <v>0</v>
      </c>
      <c r="BG250" s="254">
        <f>IF(N250="zákl. přenesená",J250,0)</f>
        <v>0</v>
      </c>
      <c r="BH250" s="254">
        <f>IF(N250="sníž. přenesená",J250,0)</f>
        <v>0</v>
      </c>
      <c r="BI250" s="254">
        <f>IF(N250="nulová",J250,0)</f>
        <v>0</v>
      </c>
      <c r="BJ250" s="16" t="s">
        <v>84</v>
      </c>
      <c r="BK250" s="254">
        <f>ROUND(I250*H250,2)</f>
        <v>0</v>
      </c>
      <c r="BL250" s="16" t="s">
        <v>273</v>
      </c>
      <c r="BM250" s="253" t="s">
        <v>1034</v>
      </c>
    </row>
    <row r="251" spans="1:47" s="2" customFormat="1" ht="12">
      <c r="A251" s="37"/>
      <c r="B251" s="38"/>
      <c r="C251" s="39"/>
      <c r="D251" s="255" t="s">
        <v>170</v>
      </c>
      <c r="E251" s="39"/>
      <c r="F251" s="256" t="s">
        <v>1033</v>
      </c>
      <c r="G251" s="39"/>
      <c r="H251" s="39"/>
      <c r="I251" s="153"/>
      <c r="J251" s="39"/>
      <c r="K251" s="39"/>
      <c r="L251" s="43"/>
      <c r="M251" s="257"/>
      <c r="N251" s="258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86</v>
      </c>
    </row>
    <row r="252" spans="1:65" s="2" customFormat="1" ht="16.5" customHeight="1">
      <c r="A252" s="37"/>
      <c r="B252" s="38"/>
      <c r="C252" s="281" t="s">
        <v>554</v>
      </c>
      <c r="D252" s="281" t="s">
        <v>214</v>
      </c>
      <c r="E252" s="282" t="s">
        <v>1035</v>
      </c>
      <c r="F252" s="283" t="s">
        <v>1036</v>
      </c>
      <c r="G252" s="284" t="s">
        <v>289</v>
      </c>
      <c r="H252" s="285">
        <v>2</v>
      </c>
      <c r="I252" s="286"/>
      <c r="J252" s="287">
        <f>ROUND(I252*H252,2)</f>
        <v>0</v>
      </c>
      <c r="K252" s="283" t="s">
        <v>1</v>
      </c>
      <c r="L252" s="288"/>
      <c r="M252" s="289" t="s">
        <v>1</v>
      </c>
      <c r="N252" s="290" t="s">
        <v>41</v>
      </c>
      <c r="O252" s="90"/>
      <c r="P252" s="251">
        <f>O252*H252</f>
        <v>0</v>
      </c>
      <c r="Q252" s="251">
        <v>0.0008</v>
      </c>
      <c r="R252" s="251">
        <f>Q252*H252</f>
        <v>0.0016</v>
      </c>
      <c r="S252" s="251">
        <v>0</v>
      </c>
      <c r="T252" s="25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3" t="s">
        <v>368</v>
      </c>
      <c r="AT252" s="253" t="s">
        <v>214</v>
      </c>
      <c r="AU252" s="253" t="s">
        <v>86</v>
      </c>
      <c r="AY252" s="16" t="s">
        <v>161</v>
      </c>
      <c r="BE252" s="254">
        <f>IF(N252="základní",J252,0)</f>
        <v>0</v>
      </c>
      <c r="BF252" s="254">
        <f>IF(N252="snížená",J252,0)</f>
        <v>0</v>
      </c>
      <c r="BG252" s="254">
        <f>IF(N252="zákl. přenesená",J252,0)</f>
        <v>0</v>
      </c>
      <c r="BH252" s="254">
        <f>IF(N252="sníž. přenesená",J252,0)</f>
        <v>0</v>
      </c>
      <c r="BI252" s="254">
        <f>IF(N252="nulová",J252,0)</f>
        <v>0</v>
      </c>
      <c r="BJ252" s="16" t="s">
        <v>84</v>
      </c>
      <c r="BK252" s="254">
        <f>ROUND(I252*H252,2)</f>
        <v>0</v>
      </c>
      <c r="BL252" s="16" t="s">
        <v>273</v>
      </c>
      <c r="BM252" s="253" t="s">
        <v>1037</v>
      </c>
    </row>
    <row r="253" spans="1:47" s="2" customFormat="1" ht="12">
      <c r="A253" s="37"/>
      <c r="B253" s="38"/>
      <c r="C253" s="39"/>
      <c r="D253" s="255" t="s">
        <v>170</v>
      </c>
      <c r="E253" s="39"/>
      <c r="F253" s="256" t="s">
        <v>1036</v>
      </c>
      <c r="G253" s="39"/>
      <c r="H253" s="39"/>
      <c r="I253" s="153"/>
      <c r="J253" s="39"/>
      <c r="K253" s="39"/>
      <c r="L253" s="43"/>
      <c r="M253" s="257"/>
      <c r="N253" s="258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170</v>
      </c>
      <c r="AU253" s="16" t="s">
        <v>86</v>
      </c>
    </row>
    <row r="254" spans="1:65" s="2" customFormat="1" ht="21.75" customHeight="1">
      <c r="A254" s="37"/>
      <c r="B254" s="38"/>
      <c r="C254" s="281" t="s">
        <v>559</v>
      </c>
      <c r="D254" s="281" t="s">
        <v>214</v>
      </c>
      <c r="E254" s="282" t="s">
        <v>1038</v>
      </c>
      <c r="F254" s="283" t="s">
        <v>1039</v>
      </c>
      <c r="G254" s="284" t="s">
        <v>289</v>
      </c>
      <c r="H254" s="285">
        <v>1</v>
      </c>
      <c r="I254" s="286"/>
      <c r="J254" s="287">
        <f>ROUND(I254*H254,2)</f>
        <v>0</v>
      </c>
      <c r="K254" s="283" t="s">
        <v>1</v>
      </c>
      <c r="L254" s="288"/>
      <c r="M254" s="289" t="s">
        <v>1</v>
      </c>
      <c r="N254" s="290" t="s">
        <v>41</v>
      </c>
      <c r="O254" s="90"/>
      <c r="P254" s="251">
        <f>O254*H254</f>
        <v>0</v>
      </c>
      <c r="Q254" s="251">
        <v>0.056</v>
      </c>
      <c r="R254" s="251">
        <f>Q254*H254</f>
        <v>0.056</v>
      </c>
      <c r="S254" s="251">
        <v>0</v>
      </c>
      <c r="T254" s="25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3" t="s">
        <v>368</v>
      </c>
      <c r="AT254" s="253" t="s">
        <v>214</v>
      </c>
      <c r="AU254" s="253" t="s">
        <v>86</v>
      </c>
      <c r="AY254" s="16" t="s">
        <v>161</v>
      </c>
      <c r="BE254" s="254">
        <f>IF(N254="základní",J254,0)</f>
        <v>0</v>
      </c>
      <c r="BF254" s="254">
        <f>IF(N254="snížená",J254,0)</f>
        <v>0</v>
      </c>
      <c r="BG254" s="254">
        <f>IF(N254="zákl. přenesená",J254,0)</f>
        <v>0</v>
      </c>
      <c r="BH254" s="254">
        <f>IF(N254="sníž. přenesená",J254,0)</f>
        <v>0</v>
      </c>
      <c r="BI254" s="254">
        <f>IF(N254="nulová",J254,0)</f>
        <v>0</v>
      </c>
      <c r="BJ254" s="16" t="s">
        <v>84</v>
      </c>
      <c r="BK254" s="254">
        <f>ROUND(I254*H254,2)</f>
        <v>0</v>
      </c>
      <c r="BL254" s="16" t="s">
        <v>273</v>
      </c>
      <c r="BM254" s="253" t="s">
        <v>1040</v>
      </c>
    </row>
    <row r="255" spans="1:47" s="2" customFormat="1" ht="12">
      <c r="A255" s="37"/>
      <c r="B255" s="38"/>
      <c r="C255" s="39"/>
      <c r="D255" s="255" t="s">
        <v>170</v>
      </c>
      <c r="E255" s="39"/>
      <c r="F255" s="256" t="s">
        <v>1039</v>
      </c>
      <c r="G255" s="39"/>
      <c r="H255" s="39"/>
      <c r="I255" s="153"/>
      <c r="J255" s="39"/>
      <c r="K255" s="39"/>
      <c r="L255" s="43"/>
      <c r="M255" s="257"/>
      <c r="N255" s="258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86</v>
      </c>
    </row>
    <row r="256" spans="1:65" s="2" customFormat="1" ht="21.75" customHeight="1">
      <c r="A256" s="37"/>
      <c r="B256" s="38"/>
      <c r="C256" s="281" t="s">
        <v>564</v>
      </c>
      <c r="D256" s="281" t="s">
        <v>214</v>
      </c>
      <c r="E256" s="282" t="s">
        <v>1041</v>
      </c>
      <c r="F256" s="283" t="s">
        <v>1042</v>
      </c>
      <c r="G256" s="284" t="s">
        <v>289</v>
      </c>
      <c r="H256" s="285">
        <v>1</v>
      </c>
      <c r="I256" s="286"/>
      <c r="J256" s="287">
        <f>ROUND(I256*H256,2)</f>
        <v>0</v>
      </c>
      <c r="K256" s="283" t="s">
        <v>1</v>
      </c>
      <c r="L256" s="288"/>
      <c r="M256" s="289" t="s">
        <v>1</v>
      </c>
      <c r="N256" s="290" t="s">
        <v>41</v>
      </c>
      <c r="O256" s="90"/>
      <c r="P256" s="251">
        <f>O256*H256</f>
        <v>0</v>
      </c>
      <c r="Q256" s="251">
        <v>0</v>
      </c>
      <c r="R256" s="251">
        <f>Q256*H256</f>
        <v>0</v>
      </c>
      <c r="S256" s="251">
        <v>0</v>
      </c>
      <c r="T256" s="25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3" t="s">
        <v>368</v>
      </c>
      <c r="AT256" s="253" t="s">
        <v>214</v>
      </c>
      <c r="AU256" s="253" t="s">
        <v>86</v>
      </c>
      <c r="AY256" s="16" t="s">
        <v>161</v>
      </c>
      <c r="BE256" s="254">
        <f>IF(N256="základní",J256,0)</f>
        <v>0</v>
      </c>
      <c r="BF256" s="254">
        <f>IF(N256="snížená",J256,0)</f>
        <v>0</v>
      </c>
      <c r="BG256" s="254">
        <f>IF(N256="zákl. přenesená",J256,0)</f>
        <v>0</v>
      </c>
      <c r="BH256" s="254">
        <f>IF(N256="sníž. přenesená",J256,0)</f>
        <v>0</v>
      </c>
      <c r="BI256" s="254">
        <f>IF(N256="nulová",J256,0)</f>
        <v>0</v>
      </c>
      <c r="BJ256" s="16" t="s">
        <v>84</v>
      </c>
      <c r="BK256" s="254">
        <f>ROUND(I256*H256,2)</f>
        <v>0</v>
      </c>
      <c r="BL256" s="16" t="s">
        <v>273</v>
      </c>
      <c r="BM256" s="253" t="s">
        <v>1043</v>
      </c>
    </row>
    <row r="257" spans="1:47" s="2" customFormat="1" ht="12">
      <c r="A257" s="37"/>
      <c r="B257" s="38"/>
      <c r="C257" s="39"/>
      <c r="D257" s="255" t="s">
        <v>170</v>
      </c>
      <c r="E257" s="39"/>
      <c r="F257" s="256" t="s">
        <v>1042</v>
      </c>
      <c r="G257" s="39"/>
      <c r="H257" s="39"/>
      <c r="I257" s="153"/>
      <c r="J257" s="39"/>
      <c r="K257" s="39"/>
      <c r="L257" s="43"/>
      <c r="M257" s="257"/>
      <c r="N257" s="258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170</v>
      </c>
      <c r="AU257" s="16" t="s">
        <v>86</v>
      </c>
    </row>
    <row r="258" spans="1:65" s="2" customFormat="1" ht="21.75" customHeight="1">
      <c r="A258" s="37"/>
      <c r="B258" s="38"/>
      <c r="C258" s="242" t="s">
        <v>569</v>
      </c>
      <c r="D258" s="242" t="s">
        <v>163</v>
      </c>
      <c r="E258" s="243" t="s">
        <v>1044</v>
      </c>
      <c r="F258" s="244" t="s">
        <v>1045</v>
      </c>
      <c r="G258" s="245" t="s">
        <v>962</v>
      </c>
      <c r="H258" s="246">
        <v>1</v>
      </c>
      <c r="I258" s="247"/>
      <c r="J258" s="248">
        <f>ROUND(I258*H258,2)</f>
        <v>0</v>
      </c>
      <c r="K258" s="244" t="s">
        <v>1</v>
      </c>
      <c r="L258" s="43"/>
      <c r="M258" s="249" t="s">
        <v>1</v>
      </c>
      <c r="N258" s="250" t="s">
        <v>41</v>
      </c>
      <c r="O258" s="90"/>
      <c r="P258" s="251">
        <f>O258*H258</f>
        <v>0</v>
      </c>
      <c r="Q258" s="251">
        <v>0.0147</v>
      </c>
      <c r="R258" s="251">
        <f>Q258*H258</f>
        <v>0.0147</v>
      </c>
      <c r="S258" s="251">
        <v>0</v>
      </c>
      <c r="T258" s="25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3" t="s">
        <v>273</v>
      </c>
      <c r="AT258" s="253" t="s">
        <v>163</v>
      </c>
      <c r="AU258" s="253" t="s">
        <v>86</v>
      </c>
      <c r="AY258" s="16" t="s">
        <v>161</v>
      </c>
      <c r="BE258" s="254">
        <f>IF(N258="základní",J258,0)</f>
        <v>0</v>
      </c>
      <c r="BF258" s="254">
        <f>IF(N258="snížená",J258,0)</f>
        <v>0</v>
      </c>
      <c r="BG258" s="254">
        <f>IF(N258="zákl. přenesená",J258,0)</f>
        <v>0</v>
      </c>
      <c r="BH258" s="254">
        <f>IF(N258="sníž. přenesená",J258,0)</f>
        <v>0</v>
      </c>
      <c r="BI258" s="254">
        <f>IF(N258="nulová",J258,0)</f>
        <v>0</v>
      </c>
      <c r="BJ258" s="16" t="s">
        <v>84</v>
      </c>
      <c r="BK258" s="254">
        <f>ROUND(I258*H258,2)</f>
        <v>0</v>
      </c>
      <c r="BL258" s="16" t="s">
        <v>273</v>
      </c>
      <c r="BM258" s="253" t="s">
        <v>1046</v>
      </c>
    </row>
    <row r="259" spans="1:47" s="2" customFormat="1" ht="12">
      <c r="A259" s="37"/>
      <c r="B259" s="38"/>
      <c r="C259" s="39"/>
      <c r="D259" s="255" t="s">
        <v>170</v>
      </c>
      <c r="E259" s="39"/>
      <c r="F259" s="256" t="s">
        <v>1045</v>
      </c>
      <c r="G259" s="39"/>
      <c r="H259" s="39"/>
      <c r="I259" s="153"/>
      <c r="J259" s="39"/>
      <c r="K259" s="39"/>
      <c r="L259" s="43"/>
      <c r="M259" s="257"/>
      <c r="N259" s="25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170</v>
      </c>
      <c r="AU259" s="16" t="s">
        <v>86</v>
      </c>
    </row>
    <row r="260" spans="1:65" s="2" customFormat="1" ht="33" customHeight="1">
      <c r="A260" s="37"/>
      <c r="B260" s="38"/>
      <c r="C260" s="242" t="s">
        <v>575</v>
      </c>
      <c r="D260" s="242" t="s">
        <v>163</v>
      </c>
      <c r="E260" s="243" t="s">
        <v>1047</v>
      </c>
      <c r="F260" s="244" t="s">
        <v>1048</v>
      </c>
      <c r="G260" s="245" t="s">
        <v>962</v>
      </c>
      <c r="H260" s="246">
        <v>1</v>
      </c>
      <c r="I260" s="247"/>
      <c r="J260" s="248">
        <f>ROUND(I260*H260,2)</f>
        <v>0</v>
      </c>
      <c r="K260" s="244" t="s">
        <v>1</v>
      </c>
      <c r="L260" s="43"/>
      <c r="M260" s="249" t="s">
        <v>1</v>
      </c>
      <c r="N260" s="250" t="s">
        <v>41</v>
      </c>
      <c r="O260" s="90"/>
      <c r="P260" s="251">
        <f>O260*H260</f>
        <v>0</v>
      </c>
      <c r="Q260" s="251">
        <v>0.03025</v>
      </c>
      <c r="R260" s="251">
        <f>Q260*H260</f>
        <v>0.03025</v>
      </c>
      <c r="S260" s="251">
        <v>0</v>
      </c>
      <c r="T260" s="25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3" t="s">
        <v>273</v>
      </c>
      <c r="AT260" s="253" t="s">
        <v>163</v>
      </c>
      <c r="AU260" s="253" t="s">
        <v>86</v>
      </c>
      <c r="AY260" s="16" t="s">
        <v>161</v>
      </c>
      <c r="BE260" s="254">
        <f>IF(N260="základní",J260,0)</f>
        <v>0</v>
      </c>
      <c r="BF260" s="254">
        <f>IF(N260="snížená",J260,0)</f>
        <v>0</v>
      </c>
      <c r="BG260" s="254">
        <f>IF(N260="zákl. přenesená",J260,0)</f>
        <v>0</v>
      </c>
      <c r="BH260" s="254">
        <f>IF(N260="sníž. přenesená",J260,0)</f>
        <v>0</v>
      </c>
      <c r="BI260" s="254">
        <f>IF(N260="nulová",J260,0)</f>
        <v>0</v>
      </c>
      <c r="BJ260" s="16" t="s">
        <v>84</v>
      </c>
      <c r="BK260" s="254">
        <f>ROUND(I260*H260,2)</f>
        <v>0</v>
      </c>
      <c r="BL260" s="16" t="s">
        <v>273</v>
      </c>
      <c r="BM260" s="253" t="s">
        <v>1049</v>
      </c>
    </row>
    <row r="261" spans="1:47" s="2" customFormat="1" ht="12">
      <c r="A261" s="37"/>
      <c r="B261" s="38"/>
      <c r="C261" s="39"/>
      <c r="D261" s="255" t="s">
        <v>170</v>
      </c>
      <c r="E261" s="39"/>
      <c r="F261" s="256" t="s">
        <v>1048</v>
      </c>
      <c r="G261" s="39"/>
      <c r="H261" s="39"/>
      <c r="I261" s="153"/>
      <c r="J261" s="39"/>
      <c r="K261" s="39"/>
      <c r="L261" s="43"/>
      <c r="M261" s="257"/>
      <c r="N261" s="25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86</v>
      </c>
    </row>
    <row r="262" spans="1:65" s="2" customFormat="1" ht="21.75" customHeight="1">
      <c r="A262" s="37"/>
      <c r="B262" s="38"/>
      <c r="C262" s="242" t="s">
        <v>580</v>
      </c>
      <c r="D262" s="242" t="s">
        <v>163</v>
      </c>
      <c r="E262" s="243" t="s">
        <v>1050</v>
      </c>
      <c r="F262" s="244" t="s">
        <v>1051</v>
      </c>
      <c r="G262" s="245" t="s">
        <v>289</v>
      </c>
      <c r="H262" s="246">
        <v>1</v>
      </c>
      <c r="I262" s="247"/>
      <c r="J262" s="248">
        <f>ROUND(I262*H262,2)</f>
        <v>0</v>
      </c>
      <c r="K262" s="244" t="s">
        <v>1</v>
      </c>
      <c r="L262" s="43"/>
      <c r="M262" s="249" t="s">
        <v>1</v>
      </c>
      <c r="N262" s="250" t="s">
        <v>41</v>
      </c>
      <c r="O262" s="90"/>
      <c r="P262" s="251">
        <f>O262*H262</f>
        <v>0</v>
      </c>
      <c r="Q262" s="251">
        <v>0.00021</v>
      </c>
      <c r="R262" s="251">
        <f>Q262*H262</f>
        <v>0.00021</v>
      </c>
      <c r="S262" s="251">
        <v>0</v>
      </c>
      <c r="T262" s="252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3" t="s">
        <v>273</v>
      </c>
      <c r="AT262" s="253" t="s">
        <v>163</v>
      </c>
      <c r="AU262" s="253" t="s">
        <v>86</v>
      </c>
      <c r="AY262" s="16" t="s">
        <v>161</v>
      </c>
      <c r="BE262" s="254">
        <f>IF(N262="základní",J262,0)</f>
        <v>0</v>
      </c>
      <c r="BF262" s="254">
        <f>IF(N262="snížená",J262,0)</f>
        <v>0</v>
      </c>
      <c r="BG262" s="254">
        <f>IF(N262="zákl. přenesená",J262,0)</f>
        <v>0</v>
      </c>
      <c r="BH262" s="254">
        <f>IF(N262="sníž. přenesená",J262,0)</f>
        <v>0</v>
      </c>
      <c r="BI262" s="254">
        <f>IF(N262="nulová",J262,0)</f>
        <v>0</v>
      </c>
      <c r="BJ262" s="16" t="s">
        <v>84</v>
      </c>
      <c r="BK262" s="254">
        <f>ROUND(I262*H262,2)</f>
        <v>0</v>
      </c>
      <c r="BL262" s="16" t="s">
        <v>273</v>
      </c>
      <c r="BM262" s="253" t="s">
        <v>1052</v>
      </c>
    </row>
    <row r="263" spans="1:47" s="2" customFormat="1" ht="12">
      <c r="A263" s="37"/>
      <c r="B263" s="38"/>
      <c r="C263" s="39"/>
      <c r="D263" s="255" t="s">
        <v>170</v>
      </c>
      <c r="E263" s="39"/>
      <c r="F263" s="256" t="s">
        <v>1051</v>
      </c>
      <c r="G263" s="39"/>
      <c r="H263" s="39"/>
      <c r="I263" s="153"/>
      <c r="J263" s="39"/>
      <c r="K263" s="39"/>
      <c r="L263" s="43"/>
      <c r="M263" s="257"/>
      <c r="N263" s="258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170</v>
      </c>
      <c r="AU263" s="16" t="s">
        <v>86</v>
      </c>
    </row>
    <row r="264" spans="1:65" s="2" customFormat="1" ht="21.75" customHeight="1">
      <c r="A264" s="37"/>
      <c r="B264" s="38"/>
      <c r="C264" s="242" t="s">
        <v>584</v>
      </c>
      <c r="D264" s="242" t="s">
        <v>163</v>
      </c>
      <c r="E264" s="243" t="s">
        <v>1053</v>
      </c>
      <c r="F264" s="244" t="s">
        <v>1054</v>
      </c>
      <c r="G264" s="245" t="s">
        <v>962</v>
      </c>
      <c r="H264" s="246">
        <v>10</v>
      </c>
      <c r="I264" s="247"/>
      <c r="J264" s="248">
        <f>ROUND(I264*H264,2)</f>
        <v>0</v>
      </c>
      <c r="K264" s="244" t="s">
        <v>1</v>
      </c>
      <c r="L264" s="43"/>
      <c r="M264" s="249" t="s">
        <v>1</v>
      </c>
      <c r="N264" s="250" t="s">
        <v>41</v>
      </c>
      <c r="O264" s="90"/>
      <c r="P264" s="251">
        <f>O264*H264</f>
        <v>0</v>
      </c>
      <c r="Q264" s="251">
        <v>0.0003</v>
      </c>
      <c r="R264" s="251">
        <f>Q264*H264</f>
        <v>0.0029999999999999996</v>
      </c>
      <c r="S264" s="251">
        <v>0</v>
      </c>
      <c r="T264" s="25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3" t="s">
        <v>273</v>
      </c>
      <c r="AT264" s="253" t="s">
        <v>163</v>
      </c>
      <c r="AU264" s="253" t="s">
        <v>86</v>
      </c>
      <c r="AY264" s="16" t="s">
        <v>161</v>
      </c>
      <c r="BE264" s="254">
        <f>IF(N264="základní",J264,0)</f>
        <v>0</v>
      </c>
      <c r="BF264" s="254">
        <f>IF(N264="snížená",J264,0)</f>
        <v>0</v>
      </c>
      <c r="BG264" s="254">
        <f>IF(N264="zákl. přenesená",J264,0)</f>
        <v>0</v>
      </c>
      <c r="BH264" s="254">
        <f>IF(N264="sníž. přenesená",J264,0)</f>
        <v>0</v>
      </c>
      <c r="BI264" s="254">
        <f>IF(N264="nulová",J264,0)</f>
        <v>0</v>
      </c>
      <c r="BJ264" s="16" t="s">
        <v>84</v>
      </c>
      <c r="BK264" s="254">
        <f>ROUND(I264*H264,2)</f>
        <v>0</v>
      </c>
      <c r="BL264" s="16" t="s">
        <v>273</v>
      </c>
      <c r="BM264" s="253" t="s">
        <v>1055</v>
      </c>
    </row>
    <row r="265" spans="1:47" s="2" customFormat="1" ht="12">
      <c r="A265" s="37"/>
      <c r="B265" s="38"/>
      <c r="C265" s="39"/>
      <c r="D265" s="255" t="s">
        <v>170</v>
      </c>
      <c r="E265" s="39"/>
      <c r="F265" s="256" t="s">
        <v>1054</v>
      </c>
      <c r="G265" s="39"/>
      <c r="H265" s="39"/>
      <c r="I265" s="153"/>
      <c r="J265" s="39"/>
      <c r="K265" s="39"/>
      <c r="L265" s="43"/>
      <c r="M265" s="257"/>
      <c r="N265" s="258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86</v>
      </c>
    </row>
    <row r="266" spans="1:65" s="2" customFormat="1" ht="21.75" customHeight="1">
      <c r="A266" s="37"/>
      <c r="B266" s="38"/>
      <c r="C266" s="281" t="s">
        <v>590</v>
      </c>
      <c r="D266" s="281" t="s">
        <v>214</v>
      </c>
      <c r="E266" s="282" t="s">
        <v>1056</v>
      </c>
      <c r="F266" s="283" t="s">
        <v>1057</v>
      </c>
      <c r="G266" s="284" t="s">
        <v>289</v>
      </c>
      <c r="H266" s="285">
        <v>10</v>
      </c>
      <c r="I266" s="286"/>
      <c r="J266" s="287">
        <f>ROUND(I266*H266,2)</f>
        <v>0</v>
      </c>
      <c r="K266" s="283" t="s">
        <v>1</v>
      </c>
      <c r="L266" s="288"/>
      <c r="M266" s="289" t="s">
        <v>1</v>
      </c>
      <c r="N266" s="290" t="s">
        <v>41</v>
      </c>
      <c r="O266" s="90"/>
      <c r="P266" s="251">
        <f>O266*H266</f>
        <v>0</v>
      </c>
      <c r="Q266" s="251">
        <v>0.000107</v>
      </c>
      <c r="R266" s="251">
        <f>Q266*H266</f>
        <v>0.00107</v>
      </c>
      <c r="S266" s="251">
        <v>0</v>
      </c>
      <c r="T266" s="252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3" t="s">
        <v>368</v>
      </c>
      <c r="AT266" s="253" t="s">
        <v>214</v>
      </c>
      <c r="AU266" s="253" t="s">
        <v>86</v>
      </c>
      <c r="AY266" s="16" t="s">
        <v>161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6" t="s">
        <v>84</v>
      </c>
      <c r="BK266" s="254">
        <f>ROUND(I266*H266,2)</f>
        <v>0</v>
      </c>
      <c r="BL266" s="16" t="s">
        <v>273</v>
      </c>
      <c r="BM266" s="253" t="s">
        <v>1058</v>
      </c>
    </row>
    <row r="267" spans="1:47" s="2" customFormat="1" ht="12">
      <c r="A267" s="37"/>
      <c r="B267" s="38"/>
      <c r="C267" s="39"/>
      <c r="D267" s="255" t="s">
        <v>170</v>
      </c>
      <c r="E267" s="39"/>
      <c r="F267" s="256" t="s">
        <v>1057</v>
      </c>
      <c r="G267" s="39"/>
      <c r="H267" s="39"/>
      <c r="I267" s="153"/>
      <c r="J267" s="39"/>
      <c r="K267" s="39"/>
      <c r="L267" s="43"/>
      <c r="M267" s="257"/>
      <c r="N267" s="258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170</v>
      </c>
      <c r="AU267" s="16" t="s">
        <v>86</v>
      </c>
    </row>
    <row r="268" spans="1:65" s="2" customFormat="1" ht="21.75" customHeight="1">
      <c r="A268" s="37"/>
      <c r="B268" s="38"/>
      <c r="C268" s="242" t="s">
        <v>596</v>
      </c>
      <c r="D268" s="242" t="s">
        <v>163</v>
      </c>
      <c r="E268" s="243" t="s">
        <v>1059</v>
      </c>
      <c r="F268" s="244" t="s">
        <v>1060</v>
      </c>
      <c r="G268" s="245" t="s">
        <v>962</v>
      </c>
      <c r="H268" s="246">
        <v>1</v>
      </c>
      <c r="I268" s="247"/>
      <c r="J268" s="248">
        <f>ROUND(I268*H268,2)</f>
        <v>0</v>
      </c>
      <c r="K268" s="244" t="s">
        <v>1</v>
      </c>
      <c r="L268" s="43"/>
      <c r="M268" s="249" t="s">
        <v>1</v>
      </c>
      <c r="N268" s="250" t="s">
        <v>41</v>
      </c>
      <c r="O268" s="90"/>
      <c r="P268" s="251">
        <f>O268*H268</f>
        <v>0</v>
      </c>
      <c r="Q268" s="251">
        <v>0.00196</v>
      </c>
      <c r="R268" s="251">
        <f>Q268*H268</f>
        <v>0.00196</v>
      </c>
      <c r="S268" s="251">
        <v>0</v>
      </c>
      <c r="T268" s="252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3" t="s">
        <v>273</v>
      </c>
      <c r="AT268" s="253" t="s">
        <v>163</v>
      </c>
      <c r="AU268" s="253" t="s">
        <v>86</v>
      </c>
      <c r="AY268" s="16" t="s">
        <v>161</v>
      </c>
      <c r="BE268" s="254">
        <f>IF(N268="základní",J268,0)</f>
        <v>0</v>
      </c>
      <c r="BF268" s="254">
        <f>IF(N268="snížená",J268,0)</f>
        <v>0</v>
      </c>
      <c r="BG268" s="254">
        <f>IF(N268="zákl. přenesená",J268,0)</f>
        <v>0</v>
      </c>
      <c r="BH268" s="254">
        <f>IF(N268="sníž. přenesená",J268,0)</f>
        <v>0</v>
      </c>
      <c r="BI268" s="254">
        <f>IF(N268="nulová",J268,0)</f>
        <v>0</v>
      </c>
      <c r="BJ268" s="16" t="s">
        <v>84</v>
      </c>
      <c r="BK268" s="254">
        <f>ROUND(I268*H268,2)</f>
        <v>0</v>
      </c>
      <c r="BL268" s="16" t="s">
        <v>273</v>
      </c>
      <c r="BM268" s="253" t="s">
        <v>1061</v>
      </c>
    </row>
    <row r="269" spans="1:47" s="2" customFormat="1" ht="12">
      <c r="A269" s="37"/>
      <c r="B269" s="38"/>
      <c r="C269" s="39"/>
      <c r="D269" s="255" t="s">
        <v>170</v>
      </c>
      <c r="E269" s="39"/>
      <c r="F269" s="256" t="s">
        <v>1060</v>
      </c>
      <c r="G269" s="39"/>
      <c r="H269" s="39"/>
      <c r="I269" s="153"/>
      <c r="J269" s="39"/>
      <c r="K269" s="39"/>
      <c r="L269" s="43"/>
      <c r="M269" s="257"/>
      <c r="N269" s="258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170</v>
      </c>
      <c r="AU269" s="16" t="s">
        <v>86</v>
      </c>
    </row>
    <row r="270" spans="1:65" s="2" customFormat="1" ht="21.75" customHeight="1">
      <c r="A270" s="37"/>
      <c r="B270" s="38"/>
      <c r="C270" s="242" t="s">
        <v>601</v>
      </c>
      <c r="D270" s="242" t="s">
        <v>163</v>
      </c>
      <c r="E270" s="243" t="s">
        <v>1062</v>
      </c>
      <c r="F270" s="244" t="s">
        <v>1063</v>
      </c>
      <c r="G270" s="245" t="s">
        <v>289</v>
      </c>
      <c r="H270" s="246">
        <v>5</v>
      </c>
      <c r="I270" s="247"/>
      <c r="J270" s="248">
        <f>ROUND(I270*H270,2)</f>
        <v>0</v>
      </c>
      <c r="K270" s="244" t="s">
        <v>1</v>
      </c>
      <c r="L270" s="43"/>
      <c r="M270" s="249" t="s">
        <v>1</v>
      </c>
      <c r="N270" s="250" t="s">
        <v>41</v>
      </c>
      <c r="O270" s="90"/>
      <c r="P270" s="251">
        <f>O270*H270</f>
        <v>0</v>
      </c>
      <c r="Q270" s="251">
        <v>4E-05</v>
      </c>
      <c r="R270" s="251">
        <f>Q270*H270</f>
        <v>0.0002</v>
      </c>
      <c r="S270" s="251">
        <v>0</v>
      </c>
      <c r="T270" s="252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3" t="s">
        <v>273</v>
      </c>
      <c r="AT270" s="253" t="s">
        <v>163</v>
      </c>
      <c r="AU270" s="253" t="s">
        <v>86</v>
      </c>
      <c r="AY270" s="16" t="s">
        <v>161</v>
      </c>
      <c r="BE270" s="254">
        <f>IF(N270="základní",J270,0)</f>
        <v>0</v>
      </c>
      <c r="BF270" s="254">
        <f>IF(N270="snížená",J270,0)</f>
        <v>0</v>
      </c>
      <c r="BG270" s="254">
        <f>IF(N270="zákl. přenesená",J270,0)</f>
        <v>0</v>
      </c>
      <c r="BH270" s="254">
        <f>IF(N270="sníž. přenesená",J270,0)</f>
        <v>0</v>
      </c>
      <c r="BI270" s="254">
        <f>IF(N270="nulová",J270,0)</f>
        <v>0</v>
      </c>
      <c r="BJ270" s="16" t="s">
        <v>84</v>
      </c>
      <c r="BK270" s="254">
        <f>ROUND(I270*H270,2)</f>
        <v>0</v>
      </c>
      <c r="BL270" s="16" t="s">
        <v>273</v>
      </c>
      <c r="BM270" s="253" t="s">
        <v>1064</v>
      </c>
    </row>
    <row r="271" spans="1:47" s="2" customFormat="1" ht="12">
      <c r="A271" s="37"/>
      <c r="B271" s="38"/>
      <c r="C271" s="39"/>
      <c r="D271" s="255" t="s">
        <v>170</v>
      </c>
      <c r="E271" s="39"/>
      <c r="F271" s="256" t="s">
        <v>1063</v>
      </c>
      <c r="G271" s="39"/>
      <c r="H271" s="39"/>
      <c r="I271" s="153"/>
      <c r="J271" s="39"/>
      <c r="K271" s="39"/>
      <c r="L271" s="43"/>
      <c r="M271" s="257"/>
      <c r="N271" s="258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170</v>
      </c>
      <c r="AU271" s="16" t="s">
        <v>86</v>
      </c>
    </row>
    <row r="272" spans="1:65" s="2" customFormat="1" ht="16.5" customHeight="1">
      <c r="A272" s="37"/>
      <c r="B272" s="38"/>
      <c r="C272" s="242" t="s">
        <v>605</v>
      </c>
      <c r="D272" s="242" t="s">
        <v>163</v>
      </c>
      <c r="E272" s="243" t="s">
        <v>1065</v>
      </c>
      <c r="F272" s="244" t="s">
        <v>1066</v>
      </c>
      <c r="G272" s="245" t="s">
        <v>289</v>
      </c>
      <c r="H272" s="246">
        <v>2</v>
      </c>
      <c r="I272" s="247"/>
      <c r="J272" s="248">
        <f>ROUND(I272*H272,2)</f>
        <v>0</v>
      </c>
      <c r="K272" s="244" t="s">
        <v>1</v>
      </c>
      <c r="L272" s="43"/>
      <c r="M272" s="249" t="s">
        <v>1</v>
      </c>
      <c r="N272" s="250" t="s">
        <v>41</v>
      </c>
      <c r="O272" s="90"/>
      <c r="P272" s="251">
        <f>O272*H272</f>
        <v>0</v>
      </c>
      <c r="Q272" s="251">
        <v>0.0003</v>
      </c>
      <c r="R272" s="251">
        <f>Q272*H272</f>
        <v>0.0006</v>
      </c>
      <c r="S272" s="251">
        <v>0</v>
      </c>
      <c r="T272" s="25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3" t="s">
        <v>273</v>
      </c>
      <c r="AT272" s="253" t="s">
        <v>163</v>
      </c>
      <c r="AU272" s="253" t="s">
        <v>86</v>
      </c>
      <c r="AY272" s="16" t="s">
        <v>161</v>
      </c>
      <c r="BE272" s="254">
        <f>IF(N272="základní",J272,0)</f>
        <v>0</v>
      </c>
      <c r="BF272" s="254">
        <f>IF(N272="snížená",J272,0)</f>
        <v>0</v>
      </c>
      <c r="BG272" s="254">
        <f>IF(N272="zákl. přenesená",J272,0)</f>
        <v>0</v>
      </c>
      <c r="BH272" s="254">
        <f>IF(N272="sníž. přenesená",J272,0)</f>
        <v>0</v>
      </c>
      <c r="BI272" s="254">
        <f>IF(N272="nulová",J272,0)</f>
        <v>0</v>
      </c>
      <c r="BJ272" s="16" t="s">
        <v>84</v>
      </c>
      <c r="BK272" s="254">
        <f>ROUND(I272*H272,2)</f>
        <v>0</v>
      </c>
      <c r="BL272" s="16" t="s">
        <v>273</v>
      </c>
      <c r="BM272" s="253" t="s">
        <v>1067</v>
      </c>
    </row>
    <row r="273" spans="1:47" s="2" customFormat="1" ht="12">
      <c r="A273" s="37"/>
      <c r="B273" s="38"/>
      <c r="C273" s="39"/>
      <c r="D273" s="255" t="s">
        <v>170</v>
      </c>
      <c r="E273" s="39"/>
      <c r="F273" s="256" t="s">
        <v>1066</v>
      </c>
      <c r="G273" s="39"/>
      <c r="H273" s="39"/>
      <c r="I273" s="153"/>
      <c r="J273" s="39"/>
      <c r="K273" s="39"/>
      <c r="L273" s="43"/>
      <c r="M273" s="257"/>
      <c r="N273" s="258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170</v>
      </c>
      <c r="AU273" s="16" t="s">
        <v>86</v>
      </c>
    </row>
    <row r="274" spans="1:65" s="2" customFormat="1" ht="33" customHeight="1">
      <c r="A274" s="37"/>
      <c r="B274" s="38"/>
      <c r="C274" s="242" t="s">
        <v>610</v>
      </c>
      <c r="D274" s="242" t="s">
        <v>163</v>
      </c>
      <c r="E274" s="243" t="s">
        <v>1068</v>
      </c>
      <c r="F274" s="244" t="s">
        <v>1069</v>
      </c>
      <c r="G274" s="245" t="s">
        <v>891</v>
      </c>
      <c r="H274" s="296"/>
      <c r="I274" s="247"/>
      <c r="J274" s="248">
        <f>ROUND(I274*H274,2)</f>
        <v>0</v>
      </c>
      <c r="K274" s="244" t="s">
        <v>1</v>
      </c>
      <c r="L274" s="43"/>
      <c r="M274" s="249" t="s">
        <v>1</v>
      </c>
      <c r="N274" s="250" t="s">
        <v>41</v>
      </c>
      <c r="O274" s="90"/>
      <c r="P274" s="251">
        <f>O274*H274</f>
        <v>0</v>
      </c>
      <c r="Q274" s="251">
        <v>0</v>
      </c>
      <c r="R274" s="251">
        <f>Q274*H274</f>
        <v>0</v>
      </c>
      <c r="S274" s="251">
        <v>0</v>
      </c>
      <c r="T274" s="252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3" t="s">
        <v>273</v>
      </c>
      <c r="AT274" s="253" t="s">
        <v>163</v>
      </c>
      <c r="AU274" s="253" t="s">
        <v>86</v>
      </c>
      <c r="AY274" s="16" t="s">
        <v>161</v>
      </c>
      <c r="BE274" s="254">
        <f>IF(N274="základní",J274,0)</f>
        <v>0</v>
      </c>
      <c r="BF274" s="254">
        <f>IF(N274="snížená",J274,0)</f>
        <v>0</v>
      </c>
      <c r="BG274" s="254">
        <f>IF(N274="zákl. přenesená",J274,0)</f>
        <v>0</v>
      </c>
      <c r="BH274" s="254">
        <f>IF(N274="sníž. přenesená",J274,0)</f>
        <v>0</v>
      </c>
      <c r="BI274" s="254">
        <f>IF(N274="nulová",J274,0)</f>
        <v>0</v>
      </c>
      <c r="BJ274" s="16" t="s">
        <v>84</v>
      </c>
      <c r="BK274" s="254">
        <f>ROUND(I274*H274,2)</f>
        <v>0</v>
      </c>
      <c r="BL274" s="16" t="s">
        <v>273</v>
      </c>
      <c r="BM274" s="253" t="s">
        <v>1070</v>
      </c>
    </row>
    <row r="275" spans="1:47" s="2" customFormat="1" ht="12">
      <c r="A275" s="37"/>
      <c r="B275" s="38"/>
      <c r="C275" s="39"/>
      <c r="D275" s="255" t="s">
        <v>170</v>
      </c>
      <c r="E275" s="39"/>
      <c r="F275" s="256" t="s">
        <v>1069</v>
      </c>
      <c r="G275" s="39"/>
      <c r="H275" s="39"/>
      <c r="I275" s="153"/>
      <c r="J275" s="39"/>
      <c r="K275" s="39"/>
      <c r="L275" s="43"/>
      <c r="M275" s="257"/>
      <c r="N275" s="258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170</v>
      </c>
      <c r="AU275" s="16" t="s">
        <v>86</v>
      </c>
    </row>
    <row r="276" spans="1:65" s="2" customFormat="1" ht="33" customHeight="1">
      <c r="A276" s="37"/>
      <c r="B276" s="38"/>
      <c r="C276" s="242" t="s">
        <v>614</v>
      </c>
      <c r="D276" s="242" t="s">
        <v>163</v>
      </c>
      <c r="E276" s="243" t="s">
        <v>1071</v>
      </c>
      <c r="F276" s="244" t="s">
        <v>1072</v>
      </c>
      <c r="G276" s="245" t="s">
        <v>891</v>
      </c>
      <c r="H276" s="296"/>
      <c r="I276" s="247"/>
      <c r="J276" s="248">
        <f>ROUND(I276*H276,2)</f>
        <v>0</v>
      </c>
      <c r="K276" s="244" t="s">
        <v>1</v>
      </c>
      <c r="L276" s="43"/>
      <c r="M276" s="249" t="s">
        <v>1</v>
      </c>
      <c r="N276" s="250" t="s">
        <v>41</v>
      </c>
      <c r="O276" s="90"/>
      <c r="P276" s="251">
        <f>O276*H276</f>
        <v>0</v>
      </c>
      <c r="Q276" s="251">
        <v>0</v>
      </c>
      <c r="R276" s="251">
        <f>Q276*H276</f>
        <v>0</v>
      </c>
      <c r="S276" s="251">
        <v>0</v>
      </c>
      <c r="T276" s="252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3" t="s">
        <v>273</v>
      </c>
      <c r="AT276" s="253" t="s">
        <v>163</v>
      </c>
      <c r="AU276" s="253" t="s">
        <v>86</v>
      </c>
      <c r="AY276" s="16" t="s">
        <v>161</v>
      </c>
      <c r="BE276" s="254">
        <f>IF(N276="základní",J276,0)</f>
        <v>0</v>
      </c>
      <c r="BF276" s="254">
        <f>IF(N276="snížená",J276,0)</f>
        <v>0</v>
      </c>
      <c r="BG276" s="254">
        <f>IF(N276="zákl. přenesená",J276,0)</f>
        <v>0</v>
      </c>
      <c r="BH276" s="254">
        <f>IF(N276="sníž. přenesená",J276,0)</f>
        <v>0</v>
      </c>
      <c r="BI276" s="254">
        <f>IF(N276="nulová",J276,0)</f>
        <v>0</v>
      </c>
      <c r="BJ276" s="16" t="s">
        <v>84</v>
      </c>
      <c r="BK276" s="254">
        <f>ROUND(I276*H276,2)</f>
        <v>0</v>
      </c>
      <c r="BL276" s="16" t="s">
        <v>273</v>
      </c>
      <c r="BM276" s="253" t="s">
        <v>1073</v>
      </c>
    </row>
    <row r="277" spans="1:47" s="2" customFormat="1" ht="12">
      <c r="A277" s="37"/>
      <c r="B277" s="38"/>
      <c r="C277" s="39"/>
      <c r="D277" s="255" t="s">
        <v>170</v>
      </c>
      <c r="E277" s="39"/>
      <c r="F277" s="256" t="s">
        <v>1072</v>
      </c>
      <c r="G277" s="39"/>
      <c r="H277" s="39"/>
      <c r="I277" s="153"/>
      <c r="J277" s="39"/>
      <c r="K277" s="39"/>
      <c r="L277" s="43"/>
      <c r="M277" s="257"/>
      <c r="N277" s="258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170</v>
      </c>
      <c r="AU277" s="16" t="s">
        <v>86</v>
      </c>
    </row>
    <row r="278" spans="1:63" s="12" customFormat="1" ht="22.8" customHeight="1">
      <c r="A278" s="12"/>
      <c r="B278" s="226"/>
      <c r="C278" s="227"/>
      <c r="D278" s="228" t="s">
        <v>75</v>
      </c>
      <c r="E278" s="240" t="s">
        <v>1074</v>
      </c>
      <c r="F278" s="240" t="s">
        <v>1075</v>
      </c>
      <c r="G278" s="227"/>
      <c r="H278" s="227"/>
      <c r="I278" s="230"/>
      <c r="J278" s="241">
        <f>BK278</f>
        <v>0</v>
      </c>
      <c r="K278" s="227"/>
      <c r="L278" s="232"/>
      <c r="M278" s="233"/>
      <c r="N278" s="234"/>
      <c r="O278" s="234"/>
      <c r="P278" s="235">
        <f>SUM(P279:P282)</f>
        <v>0</v>
      </c>
      <c r="Q278" s="234"/>
      <c r="R278" s="235">
        <f>SUM(R279:R282)</f>
        <v>0.0746</v>
      </c>
      <c r="S278" s="234"/>
      <c r="T278" s="236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7" t="s">
        <v>86</v>
      </c>
      <c r="AT278" s="238" t="s">
        <v>75</v>
      </c>
      <c r="AU278" s="238" t="s">
        <v>84</v>
      </c>
      <c r="AY278" s="237" t="s">
        <v>161</v>
      </c>
      <c r="BK278" s="239">
        <f>SUM(BK279:BK282)</f>
        <v>0</v>
      </c>
    </row>
    <row r="279" spans="1:65" s="2" customFormat="1" ht="33" customHeight="1">
      <c r="A279" s="37"/>
      <c r="B279" s="38"/>
      <c r="C279" s="242" t="s">
        <v>619</v>
      </c>
      <c r="D279" s="242" t="s">
        <v>163</v>
      </c>
      <c r="E279" s="243" t="s">
        <v>1076</v>
      </c>
      <c r="F279" s="244" t="s">
        <v>1077</v>
      </c>
      <c r="G279" s="245" t="s">
        <v>962</v>
      </c>
      <c r="H279" s="246">
        <v>4</v>
      </c>
      <c r="I279" s="247"/>
      <c r="J279" s="248">
        <f>ROUND(I279*H279,2)</f>
        <v>0</v>
      </c>
      <c r="K279" s="244" t="s">
        <v>1</v>
      </c>
      <c r="L279" s="43"/>
      <c r="M279" s="249" t="s">
        <v>1</v>
      </c>
      <c r="N279" s="250" t="s">
        <v>41</v>
      </c>
      <c r="O279" s="90"/>
      <c r="P279" s="251">
        <f>O279*H279</f>
        <v>0</v>
      </c>
      <c r="Q279" s="251">
        <v>0.01865</v>
      </c>
      <c r="R279" s="251">
        <f>Q279*H279</f>
        <v>0.0746</v>
      </c>
      <c r="S279" s="251">
        <v>0</v>
      </c>
      <c r="T279" s="25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3" t="s">
        <v>273</v>
      </c>
      <c r="AT279" s="253" t="s">
        <v>163</v>
      </c>
      <c r="AU279" s="253" t="s">
        <v>86</v>
      </c>
      <c r="AY279" s="16" t="s">
        <v>161</v>
      </c>
      <c r="BE279" s="254">
        <f>IF(N279="základní",J279,0)</f>
        <v>0</v>
      </c>
      <c r="BF279" s="254">
        <f>IF(N279="snížená",J279,0)</f>
        <v>0</v>
      </c>
      <c r="BG279" s="254">
        <f>IF(N279="zákl. přenesená",J279,0)</f>
        <v>0</v>
      </c>
      <c r="BH279" s="254">
        <f>IF(N279="sníž. přenesená",J279,0)</f>
        <v>0</v>
      </c>
      <c r="BI279" s="254">
        <f>IF(N279="nulová",J279,0)</f>
        <v>0</v>
      </c>
      <c r="BJ279" s="16" t="s">
        <v>84</v>
      </c>
      <c r="BK279" s="254">
        <f>ROUND(I279*H279,2)</f>
        <v>0</v>
      </c>
      <c r="BL279" s="16" t="s">
        <v>273</v>
      </c>
      <c r="BM279" s="253" t="s">
        <v>1078</v>
      </c>
    </row>
    <row r="280" spans="1:47" s="2" customFormat="1" ht="12">
      <c r="A280" s="37"/>
      <c r="B280" s="38"/>
      <c r="C280" s="39"/>
      <c r="D280" s="255" t="s">
        <v>170</v>
      </c>
      <c r="E280" s="39"/>
      <c r="F280" s="256" t="s">
        <v>1077</v>
      </c>
      <c r="G280" s="39"/>
      <c r="H280" s="39"/>
      <c r="I280" s="153"/>
      <c r="J280" s="39"/>
      <c r="K280" s="39"/>
      <c r="L280" s="43"/>
      <c r="M280" s="257"/>
      <c r="N280" s="258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170</v>
      </c>
      <c r="AU280" s="16" t="s">
        <v>86</v>
      </c>
    </row>
    <row r="281" spans="1:65" s="2" customFormat="1" ht="33" customHeight="1">
      <c r="A281" s="37"/>
      <c r="B281" s="38"/>
      <c r="C281" s="242" t="s">
        <v>624</v>
      </c>
      <c r="D281" s="242" t="s">
        <v>163</v>
      </c>
      <c r="E281" s="243" t="s">
        <v>1079</v>
      </c>
      <c r="F281" s="244" t="s">
        <v>1080</v>
      </c>
      <c r="G281" s="245" t="s">
        <v>891</v>
      </c>
      <c r="H281" s="296"/>
      <c r="I281" s="247"/>
      <c r="J281" s="248">
        <f>ROUND(I281*H281,2)</f>
        <v>0</v>
      </c>
      <c r="K281" s="244" t="s">
        <v>1</v>
      </c>
      <c r="L281" s="43"/>
      <c r="M281" s="249" t="s">
        <v>1</v>
      </c>
      <c r="N281" s="250" t="s">
        <v>41</v>
      </c>
      <c r="O281" s="90"/>
      <c r="P281" s="251">
        <f>O281*H281</f>
        <v>0</v>
      </c>
      <c r="Q281" s="251">
        <v>0</v>
      </c>
      <c r="R281" s="251">
        <f>Q281*H281</f>
        <v>0</v>
      </c>
      <c r="S281" s="251">
        <v>0</v>
      </c>
      <c r="T281" s="25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3" t="s">
        <v>273</v>
      </c>
      <c r="AT281" s="253" t="s">
        <v>163</v>
      </c>
      <c r="AU281" s="253" t="s">
        <v>86</v>
      </c>
      <c r="AY281" s="16" t="s">
        <v>161</v>
      </c>
      <c r="BE281" s="254">
        <f>IF(N281="základní",J281,0)</f>
        <v>0</v>
      </c>
      <c r="BF281" s="254">
        <f>IF(N281="snížená",J281,0)</f>
        <v>0</v>
      </c>
      <c r="BG281" s="254">
        <f>IF(N281="zákl. přenesená",J281,0)</f>
        <v>0</v>
      </c>
      <c r="BH281" s="254">
        <f>IF(N281="sníž. přenesená",J281,0)</f>
        <v>0</v>
      </c>
      <c r="BI281" s="254">
        <f>IF(N281="nulová",J281,0)</f>
        <v>0</v>
      </c>
      <c r="BJ281" s="16" t="s">
        <v>84</v>
      </c>
      <c r="BK281" s="254">
        <f>ROUND(I281*H281,2)</f>
        <v>0</v>
      </c>
      <c r="BL281" s="16" t="s">
        <v>273</v>
      </c>
      <c r="BM281" s="253" t="s">
        <v>1081</v>
      </c>
    </row>
    <row r="282" spans="1:47" s="2" customFormat="1" ht="12">
      <c r="A282" s="37"/>
      <c r="B282" s="38"/>
      <c r="C282" s="39"/>
      <c r="D282" s="255" t="s">
        <v>170</v>
      </c>
      <c r="E282" s="39"/>
      <c r="F282" s="256" t="s">
        <v>1080</v>
      </c>
      <c r="G282" s="39"/>
      <c r="H282" s="39"/>
      <c r="I282" s="153"/>
      <c r="J282" s="39"/>
      <c r="K282" s="39"/>
      <c r="L282" s="43"/>
      <c r="M282" s="292"/>
      <c r="N282" s="293"/>
      <c r="O282" s="294"/>
      <c r="P282" s="294"/>
      <c r="Q282" s="294"/>
      <c r="R282" s="294"/>
      <c r="S282" s="294"/>
      <c r="T282" s="295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170</v>
      </c>
      <c r="AU282" s="16" t="s">
        <v>86</v>
      </c>
    </row>
    <row r="283" spans="1:31" s="2" customFormat="1" ht="6.95" customHeight="1">
      <c r="A283" s="37"/>
      <c r="B283" s="65"/>
      <c r="C283" s="66"/>
      <c r="D283" s="66"/>
      <c r="E283" s="66"/>
      <c r="F283" s="66"/>
      <c r="G283" s="66"/>
      <c r="H283" s="66"/>
      <c r="I283" s="191"/>
      <c r="J283" s="66"/>
      <c r="K283" s="66"/>
      <c r="L283" s="43"/>
      <c r="M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</sheetData>
  <sheetProtection password="CC35" sheet="1" objects="1" scenarios="1" formatColumns="0" formatRows="0" autoFilter="0"/>
  <autoFilter ref="C120:K28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1082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1083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831</v>
      </c>
      <c r="F15" s="37"/>
      <c r="G15" s="37"/>
      <c r="H15" s="37"/>
      <c r="I15" s="155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831</v>
      </c>
      <c r="F21" s="37"/>
      <c r="G21" s="37"/>
      <c r="H21" s="37"/>
      <c r="I21" s="155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831</v>
      </c>
      <c r="F24" s="37"/>
      <c r="G24" s="37"/>
      <c r="H24" s="37"/>
      <c r="I24" s="155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ROUND((SUM(BE123:BE218)),2)</f>
        <v>0</v>
      </c>
      <c r="G33" s="37"/>
      <c r="H33" s="37"/>
      <c r="I33" s="170">
        <v>0.21</v>
      </c>
      <c r="J33" s="169">
        <f>ROUND(((SUM(BE123:BE218))*I33),2)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ROUND((SUM(BF123:BF218)),2)</f>
        <v>0</v>
      </c>
      <c r="G34" s="37"/>
      <c r="H34" s="37"/>
      <c r="I34" s="170">
        <v>0.15</v>
      </c>
      <c r="J34" s="169">
        <f>ROUND(((SUM(BF123:BF218))*I34),2)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ROUND((SUM(BG123:BG218)),2)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ROUND((SUM(BH123:BH218)),2)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ROUND((SUM(BI123:BI218)),2)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VODOVODNÍ PŘÍPOJKA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Novostavba toalet na p.p.č. 4126/1, k.ú. Podmokly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55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126</v>
      </c>
      <c r="E97" s="204"/>
      <c r="F97" s="204"/>
      <c r="G97" s="204"/>
      <c r="H97" s="204"/>
      <c r="I97" s="205"/>
      <c r="J97" s="206">
        <f>J124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127</v>
      </c>
      <c r="E98" s="210"/>
      <c r="F98" s="210"/>
      <c r="G98" s="210"/>
      <c r="H98" s="210"/>
      <c r="I98" s="211"/>
      <c r="J98" s="212">
        <f>J125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130</v>
      </c>
      <c r="E99" s="210"/>
      <c r="F99" s="210"/>
      <c r="G99" s="210"/>
      <c r="H99" s="210"/>
      <c r="I99" s="211"/>
      <c r="J99" s="212">
        <f>J168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1084</v>
      </c>
      <c r="E100" s="210"/>
      <c r="F100" s="210"/>
      <c r="G100" s="210"/>
      <c r="H100" s="210"/>
      <c r="I100" s="211"/>
      <c r="J100" s="212">
        <f>J171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1085</v>
      </c>
      <c r="E101" s="210"/>
      <c r="F101" s="210"/>
      <c r="G101" s="210"/>
      <c r="H101" s="210"/>
      <c r="I101" s="211"/>
      <c r="J101" s="212">
        <f>J182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1086</v>
      </c>
      <c r="E102" s="210"/>
      <c r="F102" s="210"/>
      <c r="G102" s="210"/>
      <c r="H102" s="210"/>
      <c r="I102" s="211"/>
      <c r="J102" s="212">
        <f>J205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208"/>
      <c r="C103" s="132"/>
      <c r="D103" s="209" t="s">
        <v>1087</v>
      </c>
      <c r="E103" s="210"/>
      <c r="F103" s="210"/>
      <c r="G103" s="210"/>
      <c r="H103" s="210"/>
      <c r="I103" s="211"/>
      <c r="J103" s="212">
        <f>J216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1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4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146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5" t="str">
        <f>E7</f>
        <v>Novostavba objektu toalet 426/1 Podmokly</v>
      </c>
      <c r="F113" s="31"/>
      <c r="G113" s="31"/>
      <c r="H113" s="31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119</v>
      </c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03 - VODOVODNÍ PŘÍPOJKA</v>
      </c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Novostavba toalet na p.p.č. 4126/1, k.ú. Podmokly</v>
      </c>
      <c r="G117" s="39"/>
      <c r="H117" s="39"/>
      <c r="I117" s="155" t="s">
        <v>22</v>
      </c>
      <c r="J117" s="78" t="str">
        <f>IF(J12="","",J12)</f>
        <v>11. 4. 2020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155" t="s">
        <v>30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155" t="s">
        <v>33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214"/>
      <c r="B122" s="215"/>
      <c r="C122" s="216" t="s">
        <v>147</v>
      </c>
      <c r="D122" s="217" t="s">
        <v>61</v>
      </c>
      <c r="E122" s="217" t="s">
        <v>57</v>
      </c>
      <c r="F122" s="217" t="s">
        <v>58</v>
      </c>
      <c r="G122" s="217" t="s">
        <v>148</v>
      </c>
      <c r="H122" s="217" t="s">
        <v>149</v>
      </c>
      <c r="I122" s="218" t="s">
        <v>150</v>
      </c>
      <c r="J122" s="217" t="s">
        <v>123</v>
      </c>
      <c r="K122" s="219" t="s">
        <v>151</v>
      </c>
      <c r="L122" s="220"/>
      <c r="M122" s="99" t="s">
        <v>1</v>
      </c>
      <c r="N122" s="100" t="s">
        <v>40</v>
      </c>
      <c r="O122" s="100" t="s">
        <v>152</v>
      </c>
      <c r="P122" s="100" t="s">
        <v>153</v>
      </c>
      <c r="Q122" s="100" t="s">
        <v>154</v>
      </c>
      <c r="R122" s="100" t="s">
        <v>155</v>
      </c>
      <c r="S122" s="100" t="s">
        <v>156</v>
      </c>
      <c r="T122" s="101" t="s">
        <v>157</v>
      </c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</row>
    <row r="123" spans="1:63" s="2" customFormat="1" ht="22.8" customHeight="1">
      <c r="A123" s="37"/>
      <c r="B123" s="38"/>
      <c r="C123" s="106" t="s">
        <v>158</v>
      </c>
      <c r="D123" s="39"/>
      <c r="E123" s="39"/>
      <c r="F123" s="39"/>
      <c r="G123" s="39"/>
      <c r="H123" s="39"/>
      <c r="I123" s="153"/>
      <c r="J123" s="221">
        <f>BK123</f>
        <v>0</v>
      </c>
      <c r="K123" s="39"/>
      <c r="L123" s="43"/>
      <c r="M123" s="102"/>
      <c r="N123" s="222"/>
      <c r="O123" s="103"/>
      <c r="P123" s="223">
        <f>P124</f>
        <v>0</v>
      </c>
      <c r="Q123" s="103"/>
      <c r="R123" s="223">
        <f>R124</f>
        <v>3.9460269299999995</v>
      </c>
      <c r="S123" s="103"/>
      <c r="T123" s="224">
        <f>T124</f>
        <v>1.2392500000000002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125</v>
      </c>
      <c r="BK123" s="225">
        <f>BK124</f>
        <v>0</v>
      </c>
    </row>
    <row r="124" spans="1:63" s="12" customFormat="1" ht="25.9" customHeight="1">
      <c r="A124" s="12"/>
      <c r="B124" s="226"/>
      <c r="C124" s="227"/>
      <c r="D124" s="228" t="s">
        <v>75</v>
      </c>
      <c r="E124" s="229" t="s">
        <v>159</v>
      </c>
      <c r="F124" s="229" t="s">
        <v>160</v>
      </c>
      <c r="G124" s="227"/>
      <c r="H124" s="227"/>
      <c r="I124" s="230"/>
      <c r="J124" s="231">
        <f>BK124</f>
        <v>0</v>
      </c>
      <c r="K124" s="227"/>
      <c r="L124" s="232"/>
      <c r="M124" s="233"/>
      <c r="N124" s="234"/>
      <c r="O124" s="234"/>
      <c r="P124" s="235">
        <f>P125+P168+P171+P182+P205</f>
        <v>0</v>
      </c>
      <c r="Q124" s="234"/>
      <c r="R124" s="235">
        <f>R125+R168+R171+R182+R205</f>
        <v>3.9460269299999995</v>
      </c>
      <c r="S124" s="234"/>
      <c r="T124" s="236">
        <f>T125+T168+T171+T182+T205</f>
        <v>1.2392500000000002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7" t="s">
        <v>84</v>
      </c>
      <c r="AT124" s="238" t="s">
        <v>75</v>
      </c>
      <c r="AU124" s="238" t="s">
        <v>76</v>
      </c>
      <c r="AY124" s="237" t="s">
        <v>161</v>
      </c>
      <c r="BK124" s="239">
        <f>BK125+BK168+BK171+BK182+BK205</f>
        <v>0</v>
      </c>
    </row>
    <row r="125" spans="1:63" s="12" customFormat="1" ht="22.8" customHeight="1">
      <c r="A125" s="12"/>
      <c r="B125" s="226"/>
      <c r="C125" s="227"/>
      <c r="D125" s="228" t="s">
        <v>75</v>
      </c>
      <c r="E125" s="240" t="s">
        <v>84</v>
      </c>
      <c r="F125" s="240" t="s">
        <v>162</v>
      </c>
      <c r="G125" s="227"/>
      <c r="H125" s="227"/>
      <c r="I125" s="230"/>
      <c r="J125" s="241">
        <f>BK125</f>
        <v>0</v>
      </c>
      <c r="K125" s="227"/>
      <c r="L125" s="232"/>
      <c r="M125" s="233"/>
      <c r="N125" s="234"/>
      <c r="O125" s="234"/>
      <c r="P125" s="235">
        <f>SUM(P126:P167)</f>
        <v>0</v>
      </c>
      <c r="Q125" s="234"/>
      <c r="R125" s="235">
        <f>SUM(R126:R167)</f>
        <v>0.02068605</v>
      </c>
      <c r="S125" s="234"/>
      <c r="T125" s="236">
        <f>SUM(T126:T167)</f>
        <v>1.2392500000000002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7" t="s">
        <v>84</v>
      </c>
      <c r="AT125" s="238" t="s">
        <v>75</v>
      </c>
      <c r="AU125" s="238" t="s">
        <v>84</v>
      </c>
      <c r="AY125" s="237" t="s">
        <v>161</v>
      </c>
      <c r="BK125" s="239">
        <f>SUM(BK126:BK167)</f>
        <v>0</v>
      </c>
    </row>
    <row r="126" spans="1:65" s="2" customFormat="1" ht="21.75" customHeight="1">
      <c r="A126" s="37"/>
      <c r="B126" s="38"/>
      <c r="C126" s="242" t="s">
        <v>84</v>
      </c>
      <c r="D126" s="242" t="s">
        <v>163</v>
      </c>
      <c r="E126" s="243" t="s">
        <v>1088</v>
      </c>
      <c r="F126" s="244" t="s">
        <v>1089</v>
      </c>
      <c r="G126" s="245" t="s">
        <v>210</v>
      </c>
      <c r="H126" s="246">
        <v>1.35</v>
      </c>
      <c r="I126" s="247"/>
      <c r="J126" s="248">
        <f>ROUND(I126*H126,2)</f>
        <v>0</v>
      </c>
      <c r="K126" s="244" t="s">
        <v>1</v>
      </c>
      <c r="L126" s="43"/>
      <c r="M126" s="249" t="s">
        <v>1</v>
      </c>
      <c r="N126" s="250" t="s">
        <v>41</v>
      </c>
      <c r="O126" s="90"/>
      <c r="P126" s="251">
        <f>O126*H126</f>
        <v>0</v>
      </c>
      <c r="Q126" s="251">
        <v>0</v>
      </c>
      <c r="R126" s="251">
        <f>Q126*H126</f>
        <v>0</v>
      </c>
      <c r="S126" s="251">
        <v>0.255</v>
      </c>
      <c r="T126" s="252">
        <f>S126*H126</f>
        <v>0.34425000000000006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3" t="s">
        <v>168</v>
      </c>
      <c r="AT126" s="253" t="s">
        <v>163</v>
      </c>
      <c r="AU126" s="253" t="s">
        <v>86</v>
      </c>
      <c r="AY126" s="16" t="s">
        <v>161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6" t="s">
        <v>84</v>
      </c>
      <c r="BK126" s="254">
        <f>ROUND(I126*H126,2)</f>
        <v>0</v>
      </c>
      <c r="BL126" s="16" t="s">
        <v>168</v>
      </c>
      <c r="BM126" s="253" t="s">
        <v>1090</v>
      </c>
    </row>
    <row r="127" spans="1:47" s="2" customFormat="1" ht="12">
      <c r="A127" s="37"/>
      <c r="B127" s="38"/>
      <c r="C127" s="39"/>
      <c r="D127" s="255" t="s">
        <v>170</v>
      </c>
      <c r="E127" s="39"/>
      <c r="F127" s="256" t="s">
        <v>1089</v>
      </c>
      <c r="G127" s="39"/>
      <c r="H127" s="39"/>
      <c r="I127" s="153"/>
      <c r="J127" s="39"/>
      <c r="K127" s="39"/>
      <c r="L127" s="43"/>
      <c r="M127" s="257"/>
      <c r="N127" s="25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86</v>
      </c>
    </row>
    <row r="128" spans="1:51" s="13" customFormat="1" ht="12">
      <c r="A128" s="13"/>
      <c r="B128" s="259"/>
      <c r="C128" s="260"/>
      <c r="D128" s="255" t="s">
        <v>172</v>
      </c>
      <c r="E128" s="261" t="s">
        <v>1</v>
      </c>
      <c r="F128" s="262" t="s">
        <v>1091</v>
      </c>
      <c r="G128" s="260"/>
      <c r="H128" s="263">
        <v>1.35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172</v>
      </c>
      <c r="AU128" s="269" t="s">
        <v>86</v>
      </c>
      <c r="AV128" s="13" t="s">
        <v>86</v>
      </c>
      <c r="AW128" s="13" t="s">
        <v>32</v>
      </c>
      <c r="AX128" s="13" t="s">
        <v>84</v>
      </c>
      <c r="AY128" s="269" t="s">
        <v>161</v>
      </c>
    </row>
    <row r="129" spans="1:65" s="2" customFormat="1" ht="21.75" customHeight="1">
      <c r="A129" s="37"/>
      <c r="B129" s="38"/>
      <c r="C129" s="242" t="s">
        <v>86</v>
      </c>
      <c r="D129" s="242" t="s">
        <v>163</v>
      </c>
      <c r="E129" s="243" t="s">
        <v>1092</v>
      </c>
      <c r="F129" s="244" t="s">
        <v>1093</v>
      </c>
      <c r="G129" s="245" t="s">
        <v>210</v>
      </c>
      <c r="H129" s="246">
        <v>1.2</v>
      </c>
      <c r="I129" s="247"/>
      <c r="J129" s="248">
        <f>ROUND(I129*H129,2)</f>
        <v>0</v>
      </c>
      <c r="K129" s="244" t="s">
        <v>1</v>
      </c>
      <c r="L129" s="43"/>
      <c r="M129" s="249" t="s">
        <v>1</v>
      </c>
      <c r="N129" s="250" t="s">
        <v>41</v>
      </c>
      <c r="O129" s="90"/>
      <c r="P129" s="251">
        <f>O129*H129</f>
        <v>0</v>
      </c>
      <c r="Q129" s="251">
        <v>0</v>
      </c>
      <c r="R129" s="251">
        <f>Q129*H129</f>
        <v>0</v>
      </c>
      <c r="S129" s="251">
        <v>0.4</v>
      </c>
      <c r="T129" s="252">
        <f>S129*H129</f>
        <v>0.48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3" t="s">
        <v>168</v>
      </c>
      <c r="AT129" s="253" t="s">
        <v>163</v>
      </c>
      <c r="AU129" s="253" t="s">
        <v>86</v>
      </c>
      <c r="AY129" s="16" t="s">
        <v>161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6" t="s">
        <v>84</v>
      </c>
      <c r="BK129" s="254">
        <f>ROUND(I129*H129,2)</f>
        <v>0</v>
      </c>
      <c r="BL129" s="16" t="s">
        <v>168</v>
      </c>
      <c r="BM129" s="253" t="s">
        <v>1094</v>
      </c>
    </row>
    <row r="130" spans="1:47" s="2" customFormat="1" ht="12">
      <c r="A130" s="37"/>
      <c r="B130" s="38"/>
      <c r="C130" s="39"/>
      <c r="D130" s="255" t="s">
        <v>170</v>
      </c>
      <c r="E130" s="39"/>
      <c r="F130" s="256" t="s">
        <v>1093</v>
      </c>
      <c r="G130" s="39"/>
      <c r="H130" s="39"/>
      <c r="I130" s="153"/>
      <c r="J130" s="39"/>
      <c r="K130" s="39"/>
      <c r="L130" s="43"/>
      <c r="M130" s="257"/>
      <c r="N130" s="25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86</v>
      </c>
    </row>
    <row r="131" spans="1:51" s="13" customFormat="1" ht="12">
      <c r="A131" s="13"/>
      <c r="B131" s="259"/>
      <c r="C131" s="260"/>
      <c r="D131" s="255" t="s">
        <v>172</v>
      </c>
      <c r="E131" s="261" t="s">
        <v>1</v>
      </c>
      <c r="F131" s="262" t="s">
        <v>1095</v>
      </c>
      <c r="G131" s="260"/>
      <c r="H131" s="263">
        <v>1.2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172</v>
      </c>
      <c r="AU131" s="269" t="s">
        <v>86</v>
      </c>
      <c r="AV131" s="13" t="s">
        <v>86</v>
      </c>
      <c r="AW131" s="13" t="s">
        <v>32</v>
      </c>
      <c r="AX131" s="13" t="s">
        <v>84</v>
      </c>
      <c r="AY131" s="269" t="s">
        <v>161</v>
      </c>
    </row>
    <row r="132" spans="1:65" s="2" customFormat="1" ht="21.75" customHeight="1">
      <c r="A132" s="37"/>
      <c r="B132" s="38"/>
      <c r="C132" s="242" t="s">
        <v>184</v>
      </c>
      <c r="D132" s="242" t="s">
        <v>163</v>
      </c>
      <c r="E132" s="243" t="s">
        <v>1096</v>
      </c>
      <c r="F132" s="244" t="s">
        <v>1097</v>
      </c>
      <c r="G132" s="245" t="s">
        <v>210</v>
      </c>
      <c r="H132" s="246">
        <v>1.2</v>
      </c>
      <c r="I132" s="247"/>
      <c r="J132" s="248">
        <f>ROUND(I132*H132,2)</f>
        <v>0</v>
      </c>
      <c r="K132" s="244" t="s">
        <v>1</v>
      </c>
      <c r="L132" s="43"/>
      <c r="M132" s="249" t="s">
        <v>1</v>
      </c>
      <c r="N132" s="250" t="s">
        <v>41</v>
      </c>
      <c r="O132" s="90"/>
      <c r="P132" s="251">
        <f>O132*H132</f>
        <v>0</v>
      </c>
      <c r="Q132" s="251">
        <v>0</v>
      </c>
      <c r="R132" s="251">
        <f>Q132*H132</f>
        <v>0</v>
      </c>
      <c r="S132" s="251">
        <v>0.225</v>
      </c>
      <c r="T132" s="252">
        <f>S132*H132</f>
        <v>0.27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3" t="s">
        <v>168</v>
      </c>
      <c r="AT132" s="253" t="s">
        <v>163</v>
      </c>
      <c r="AU132" s="253" t="s">
        <v>86</v>
      </c>
      <c r="AY132" s="16" t="s">
        <v>161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6" t="s">
        <v>84</v>
      </c>
      <c r="BK132" s="254">
        <f>ROUND(I132*H132,2)</f>
        <v>0</v>
      </c>
      <c r="BL132" s="16" t="s">
        <v>168</v>
      </c>
      <c r="BM132" s="253" t="s">
        <v>1098</v>
      </c>
    </row>
    <row r="133" spans="1:47" s="2" customFormat="1" ht="12">
      <c r="A133" s="37"/>
      <c r="B133" s="38"/>
      <c r="C133" s="39"/>
      <c r="D133" s="255" t="s">
        <v>170</v>
      </c>
      <c r="E133" s="39"/>
      <c r="F133" s="256" t="s">
        <v>1097</v>
      </c>
      <c r="G133" s="39"/>
      <c r="H133" s="39"/>
      <c r="I133" s="153"/>
      <c r="J133" s="39"/>
      <c r="K133" s="39"/>
      <c r="L133" s="43"/>
      <c r="M133" s="257"/>
      <c r="N133" s="25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86</v>
      </c>
    </row>
    <row r="134" spans="1:65" s="2" customFormat="1" ht="16.5" customHeight="1">
      <c r="A134" s="37"/>
      <c r="B134" s="38"/>
      <c r="C134" s="242" t="s">
        <v>168</v>
      </c>
      <c r="D134" s="242" t="s">
        <v>163</v>
      </c>
      <c r="E134" s="243" t="s">
        <v>1099</v>
      </c>
      <c r="F134" s="244" t="s">
        <v>1100</v>
      </c>
      <c r="G134" s="245" t="s">
        <v>234</v>
      </c>
      <c r="H134" s="246">
        <v>1</v>
      </c>
      <c r="I134" s="247"/>
      <c r="J134" s="248">
        <f>ROUND(I134*H134,2)</f>
        <v>0</v>
      </c>
      <c r="K134" s="244" t="s">
        <v>1</v>
      </c>
      <c r="L134" s="43"/>
      <c r="M134" s="249" t="s">
        <v>1</v>
      </c>
      <c r="N134" s="250" t="s">
        <v>41</v>
      </c>
      <c r="O134" s="90"/>
      <c r="P134" s="251">
        <f>O134*H134</f>
        <v>0</v>
      </c>
      <c r="Q134" s="251">
        <v>0</v>
      </c>
      <c r="R134" s="251">
        <f>Q134*H134</f>
        <v>0</v>
      </c>
      <c r="S134" s="251">
        <v>0.145</v>
      </c>
      <c r="T134" s="252">
        <f>S134*H134</f>
        <v>0.145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168</v>
      </c>
      <c r="AT134" s="253" t="s">
        <v>163</v>
      </c>
      <c r="AU134" s="253" t="s">
        <v>86</v>
      </c>
      <c r="AY134" s="16" t="s">
        <v>161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84</v>
      </c>
      <c r="BK134" s="254">
        <f>ROUND(I134*H134,2)</f>
        <v>0</v>
      </c>
      <c r="BL134" s="16" t="s">
        <v>168</v>
      </c>
      <c r="BM134" s="253" t="s">
        <v>1101</v>
      </c>
    </row>
    <row r="135" spans="1:47" s="2" customFormat="1" ht="12">
      <c r="A135" s="37"/>
      <c r="B135" s="38"/>
      <c r="C135" s="39"/>
      <c r="D135" s="255" t="s">
        <v>170</v>
      </c>
      <c r="E135" s="39"/>
      <c r="F135" s="256" t="s">
        <v>1100</v>
      </c>
      <c r="G135" s="39"/>
      <c r="H135" s="39"/>
      <c r="I135" s="153"/>
      <c r="J135" s="39"/>
      <c r="K135" s="39"/>
      <c r="L135" s="43"/>
      <c r="M135" s="257"/>
      <c r="N135" s="25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86</v>
      </c>
    </row>
    <row r="136" spans="1:65" s="2" customFormat="1" ht="21.75" customHeight="1">
      <c r="A136" s="37"/>
      <c r="B136" s="38"/>
      <c r="C136" s="242" t="s">
        <v>194</v>
      </c>
      <c r="D136" s="242" t="s">
        <v>163</v>
      </c>
      <c r="E136" s="243" t="s">
        <v>1102</v>
      </c>
      <c r="F136" s="244" t="s">
        <v>1103</v>
      </c>
      <c r="G136" s="245" t="s">
        <v>166</v>
      </c>
      <c r="H136" s="246">
        <v>2.079</v>
      </c>
      <c r="I136" s="247"/>
      <c r="J136" s="248">
        <f>ROUND(I136*H136,2)</f>
        <v>0</v>
      </c>
      <c r="K136" s="244" t="s">
        <v>1</v>
      </c>
      <c r="L136" s="43"/>
      <c r="M136" s="249" t="s">
        <v>1</v>
      </c>
      <c r="N136" s="250" t="s">
        <v>41</v>
      </c>
      <c r="O136" s="90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168</v>
      </c>
      <c r="AT136" s="253" t="s">
        <v>163</v>
      </c>
      <c r="AU136" s="253" t="s">
        <v>86</v>
      </c>
      <c r="AY136" s="16" t="s">
        <v>161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84</v>
      </c>
      <c r="BK136" s="254">
        <f>ROUND(I136*H136,2)</f>
        <v>0</v>
      </c>
      <c r="BL136" s="16" t="s">
        <v>168</v>
      </c>
      <c r="BM136" s="253" t="s">
        <v>1104</v>
      </c>
    </row>
    <row r="137" spans="1:47" s="2" customFormat="1" ht="12">
      <c r="A137" s="37"/>
      <c r="B137" s="38"/>
      <c r="C137" s="39"/>
      <c r="D137" s="255" t="s">
        <v>170</v>
      </c>
      <c r="E137" s="39"/>
      <c r="F137" s="256" t="s">
        <v>1103</v>
      </c>
      <c r="G137" s="39"/>
      <c r="H137" s="39"/>
      <c r="I137" s="153"/>
      <c r="J137" s="39"/>
      <c r="K137" s="39"/>
      <c r="L137" s="43"/>
      <c r="M137" s="257"/>
      <c r="N137" s="25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86</v>
      </c>
    </row>
    <row r="138" spans="1:51" s="13" customFormat="1" ht="12">
      <c r="A138" s="13"/>
      <c r="B138" s="259"/>
      <c r="C138" s="260"/>
      <c r="D138" s="255" t="s">
        <v>172</v>
      </c>
      <c r="E138" s="261" t="s">
        <v>1</v>
      </c>
      <c r="F138" s="262" t="s">
        <v>1105</v>
      </c>
      <c r="G138" s="260"/>
      <c r="H138" s="263">
        <v>4.158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172</v>
      </c>
      <c r="AU138" s="269" t="s">
        <v>86</v>
      </c>
      <c r="AV138" s="13" t="s">
        <v>86</v>
      </c>
      <c r="AW138" s="13" t="s">
        <v>32</v>
      </c>
      <c r="AX138" s="13" t="s">
        <v>76</v>
      </c>
      <c r="AY138" s="269" t="s">
        <v>161</v>
      </c>
    </row>
    <row r="139" spans="1:51" s="14" customFormat="1" ht="12">
      <c r="A139" s="14"/>
      <c r="B139" s="270"/>
      <c r="C139" s="271"/>
      <c r="D139" s="255" t="s">
        <v>172</v>
      </c>
      <c r="E139" s="272" t="s">
        <v>1</v>
      </c>
      <c r="F139" s="273" t="s">
        <v>183</v>
      </c>
      <c r="G139" s="271"/>
      <c r="H139" s="274">
        <v>4.158</v>
      </c>
      <c r="I139" s="275"/>
      <c r="J139" s="271"/>
      <c r="K139" s="271"/>
      <c r="L139" s="276"/>
      <c r="M139" s="277"/>
      <c r="N139" s="278"/>
      <c r="O139" s="278"/>
      <c r="P139" s="278"/>
      <c r="Q139" s="278"/>
      <c r="R139" s="278"/>
      <c r="S139" s="278"/>
      <c r="T139" s="27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0" t="s">
        <v>172</v>
      </c>
      <c r="AU139" s="280" t="s">
        <v>86</v>
      </c>
      <c r="AV139" s="14" t="s">
        <v>168</v>
      </c>
      <c r="AW139" s="14" t="s">
        <v>32</v>
      </c>
      <c r="AX139" s="14" t="s">
        <v>76</v>
      </c>
      <c r="AY139" s="280" t="s">
        <v>161</v>
      </c>
    </row>
    <row r="140" spans="1:51" s="13" customFormat="1" ht="12">
      <c r="A140" s="13"/>
      <c r="B140" s="259"/>
      <c r="C140" s="260"/>
      <c r="D140" s="255" t="s">
        <v>172</v>
      </c>
      <c r="E140" s="261" t="s">
        <v>1</v>
      </c>
      <c r="F140" s="262" t="s">
        <v>1106</v>
      </c>
      <c r="G140" s="260"/>
      <c r="H140" s="263">
        <v>2.079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172</v>
      </c>
      <c r="AU140" s="269" t="s">
        <v>86</v>
      </c>
      <c r="AV140" s="13" t="s">
        <v>86</v>
      </c>
      <c r="AW140" s="13" t="s">
        <v>32</v>
      </c>
      <c r="AX140" s="13" t="s">
        <v>76</v>
      </c>
      <c r="AY140" s="269" t="s">
        <v>161</v>
      </c>
    </row>
    <row r="141" spans="1:51" s="14" customFormat="1" ht="12">
      <c r="A141" s="14"/>
      <c r="B141" s="270"/>
      <c r="C141" s="271"/>
      <c r="D141" s="255" t="s">
        <v>172</v>
      </c>
      <c r="E141" s="272" t="s">
        <v>1</v>
      </c>
      <c r="F141" s="273" t="s">
        <v>183</v>
      </c>
      <c r="G141" s="271"/>
      <c r="H141" s="274">
        <v>2.079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172</v>
      </c>
      <c r="AU141" s="280" t="s">
        <v>86</v>
      </c>
      <c r="AV141" s="14" t="s">
        <v>168</v>
      </c>
      <c r="AW141" s="14" t="s">
        <v>32</v>
      </c>
      <c r="AX141" s="14" t="s">
        <v>84</v>
      </c>
      <c r="AY141" s="280" t="s">
        <v>161</v>
      </c>
    </row>
    <row r="142" spans="1:65" s="2" customFormat="1" ht="21.75" customHeight="1">
      <c r="A142" s="37"/>
      <c r="B142" s="38"/>
      <c r="C142" s="242" t="s">
        <v>201</v>
      </c>
      <c r="D142" s="242" t="s">
        <v>163</v>
      </c>
      <c r="E142" s="243" t="s">
        <v>1107</v>
      </c>
      <c r="F142" s="244" t="s">
        <v>1108</v>
      </c>
      <c r="G142" s="245" t="s">
        <v>166</v>
      </c>
      <c r="H142" s="246">
        <v>2.079</v>
      </c>
      <c r="I142" s="247"/>
      <c r="J142" s="248">
        <f>ROUND(I142*H142,2)</f>
        <v>0</v>
      </c>
      <c r="K142" s="244" t="s">
        <v>1</v>
      </c>
      <c r="L142" s="43"/>
      <c r="M142" s="249" t="s">
        <v>1</v>
      </c>
      <c r="N142" s="250" t="s">
        <v>41</v>
      </c>
      <c r="O142" s="90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3" t="s">
        <v>168</v>
      </c>
      <c r="AT142" s="253" t="s">
        <v>163</v>
      </c>
      <c r="AU142" s="253" t="s">
        <v>86</v>
      </c>
      <c r="AY142" s="16" t="s">
        <v>161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6" t="s">
        <v>84</v>
      </c>
      <c r="BK142" s="254">
        <f>ROUND(I142*H142,2)</f>
        <v>0</v>
      </c>
      <c r="BL142" s="16" t="s">
        <v>168</v>
      </c>
      <c r="BM142" s="253" t="s">
        <v>1109</v>
      </c>
    </row>
    <row r="143" spans="1:47" s="2" customFormat="1" ht="12">
      <c r="A143" s="37"/>
      <c r="B143" s="38"/>
      <c r="C143" s="39"/>
      <c r="D143" s="255" t="s">
        <v>170</v>
      </c>
      <c r="E143" s="39"/>
      <c r="F143" s="256" t="s">
        <v>1108</v>
      </c>
      <c r="G143" s="39"/>
      <c r="H143" s="39"/>
      <c r="I143" s="153"/>
      <c r="J143" s="39"/>
      <c r="K143" s="39"/>
      <c r="L143" s="43"/>
      <c r="M143" s="257"/>
      <c r="N143" s="25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86</v>
      </c>
    </row>
    <row r="144" spans="1:65" s="2" customFormat="1" ht="33" customHeight="1">
      <c r="A144" s="37"/>
      <c r="B144" s="38"/>
      <c r="C144" s="242" t="s">
        <v>207</v>
      </c>
      <c r="D144" s="242" t="s">
        <v>163</v>
      </c>
      <c r="E144" s="243" t="s">
        <v>1110</v>
      </c>
      <c r="F144" s="244" t="s">
        <v>1111</v>
      </c>
      <c r="G144" s="245" t="s">
        <v>166</v>
      </c>
      <c r="H144" s="246">
        <v>2.079</v>
      </c>
      <c r="I144" s="247"/>
      <c r="J144" s="248">
        <f>ROUND(I144*H144,2)</f>
        <v>0</v>
      </c>
      <c r="K144" s="244" t="s">
        <v>1</v>
      </c>
      <c r="L144" s="43"/>
      <c r="M144" s="249" t="s">
        <v>1</v>
      </c>
      <c r="N144" s="250" t="s">
        <v>41</v>
      </c>
      <c r="O144" s="90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3" t="s">
        <v>168</v>
      </c>
      <c r="AT144" s="253" t="s">
        <v>163</v>
      </c>
      <c r="AU144" s="253" t="s">
        <v>86</v>
      </c>
      <c r="AY144" s="16" t="s">
        <v>161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6" t="s">
        <v>84</v>
      </c>
      <c r="BK144" s="254">
        <f>ROUND(I144*H144,2)</f>
        <v>0</v>
      </c>
      <c r="BL144" s="16" t="s">
        <v>168</v>
      </c>
      <c r="BM144" s="253" t="s">
        <v>1112</v>
      </c>
    </row>
    <row r="145" spans="1:47" s="2" customFormat="1" ht="12">
      <c r="A145" s="37"/>
      <c r="B145" s="38"/>
      <c r="C145" s="39"/>
      <c r="D145" s="255" t="s">
        <v>170</v>
      </c>
      <c r="E145" s="39"/>
      <c r="F145" s="256" t="s">
        <v>1111</v>
      </c>
      <c r="G145" s="39"/>
      <c r="H145" s="39"/>
      <c r="I145" s="153"/>
      <c r="J145" s="39"/>
      <c r="K145" s="39"/>
      <c r="L145" s="43"/>
      <c r="M145" s="257"/>
      <c r="N145" s="25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86</v>
      </c>
    </row>
    <row r="146" spans="1:65" s="2" customFormat="1" ht="44.25" customHeight="1">
      <c r="A146" s="37"/>
      <c r="B146" s="38"/>
      <c r="C146" s="242" t="s">
        <v>213</v>
      </c>
      <c r="D146" s="242" t="s">
        <v>163</v>
      </c>
      <c r="E146" s="243" t="s">
        <v>1113</v>
      </c>
      <c r="F146" s="244" t="s">
        <v>1114</v>
      </c>
      <c r="G146" s="245" t="s">
        <v>166</v>
      </c>
      <c r="H146" s="246">
        <v>2.079</v>
      </c>
      <c r="I146" s="247"/>
      <c r="J146" s="248">
        <f>ROUND(I146*H146,2)</f>
        <v>0</v>
      </c>
      <c r="K146" s="244" t="s">
        <v>1</v>
      </c>
      <c r="L146" s="43"/>
      <c r="M146" s="249" t="s">
        <v>1</v>
      </c>
      <c r="N146" s="250" t="s">
        <v>41</v>
      </c>
      <c r="O146" s="90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3" t="s">
        <v>168</v>
      </c>
      <c r="AT146" s="253" t="s">
        <v>163</v>
      </c>
      <c r="AU146" s="253" t="s">
        <v>86</v>
      </c>
      <c r="AY146" s="16" t="s">
        <v>161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6" t="s">
        <v>84</v>
      </c>
      <c r="BK146" s="254">
        <f>ROUND(I146*H146,2)</f>
        <v>0</v>
      </c>
      <c r="BL146" s="16" t="s">
        <v>168</v>
      </c>
      <c r="BM146" s="253" t="s">
        <v>1115</v>
      </c>
    </row>
    <row r="147" spans="1:47" s="2" customFormat="1" ht="12">
      <c r="A147" s="37"/>
      <c r="B147" s="38"/>
      <c r="C147" s="39"/>
      <c r="D147" s="255" t="s">
        <v>170</v>
      </c>
      <c r="E147" s="39"/>
      <c r="F147" s="256" t="s">
        <v>1114</v>
      </c>
      <c r="G147" s="39"/>
      <c r="H147" s="39"/>
      <c r="I147" s="153"/>
      <c r="J147" s="39"/>
      <c r="K147" s="39"/>
      <c r="L147" s="43"/>
      <c r="M147" s="257"/>
      <c r="N147" s="25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86</v>
      </c>
    </row>
    <row r="148" spans="1:65" s="2" customFormat="1" ht="16.5" customHeight="1">
      <c r="A148" s="37"/>
      <c r="B148" s="38"/>
      <c r="C148" s="242" t="s">
        <v>220</v>
      </c>
      <c r="D148" s="242" t="s">
        <v>163</v>
      </c>
      <c r="E148" s="243" t="s">
        <v>1116</v>
      </c>
      <c r="F148" s="244" t="s">
        <v>1117</v>
      </c>
      <c r="G148" s="245" t="s">
        <v>210</v>
      </c>
      <c r="H148" s="246">
        <v>10.395</v>
      </c>
      <c r="I148" s="247"/>
      <c r="J148" s="248">
        <f>ROUND(I148*H148,2)</f>
        <v>0</v>
      </c>
      <c r="K148" s="244" t="s">
        <v>1</v>
      </c>
      <c r="L148" s="43"/>
      <c r="M148" s="249" t="s">
        <v>1</v>
      </c>
      <c r="N148" s="250" t="s">
        <v>41</v>
      </c>
      <c r="O148" s="90"/>
      <c r="P148" s="251">
        <f>O148*H148</f>
        <v>0</v>
      </c>
      <c r="Q148" s="251">
        <v>0.00199</v>
      </c>
      <c r="R148" s="251">
        <f>Q148*H148</f>
        <v>0.02068605</v>
      </c>
      <c r="S148" s="251">
        <v>0</v>
      </c>
      <c r="T148" s="25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3" t="s">
        <v>168</v>
      </c>
      <c r="AT148" s="253" t="s">
        <v>163</v>
      </c>
      <c r="AU148" s="253" t="s">
        <v>86</v>
      </c>
      <c r="AY148" s="16" t="s">
        <v>161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6" t="s">
        <v>84</v>
      </c>
      <c r="BK148" s="254">
        <f>ROUND(I148*H148,2)</f>
        <v>0</v>
      </c>
      <c r="BL148" s="16" t="s">
        <v>168</v>
      </c>
      <c r="BM148" s="253" t="s">
        <v>1118</v>
      </c>
    </row>
    <row r="149" spans="1:47" s="2" customFormat="1" ht="12">
      <c r="A149" s="37"/>
      <c r="B149" s="38"/>
      <c r="C149" s="39"/>
      <c r="D149" s="255" t="s">
        <v>170</v>
      </c>
      <c r="E149" s="39"/>
      <c r="F149" s="256" t="s">
        <v>1117</v>
      </c>
      <c r="G149" s="39"/>
      <c r="H149" s="39"/>
      <c r="I149" s="153"/>
      <c r="J149" s="39"/>
      <c r="K149" s="39"/>
      <c r="L149" s="43"/>
      <c r="M149" s="257"/>
      <c r="N149" s="25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86</v>
      </c>
    </row>
    <row r="150" spans="1:51" s="13" customFormat="1" ht="12">
      <c r="A150" s="13"/>
      <c r="B150" s="259"/>
      <c r="C150" s="260"/>
      <c r="D150" s="255" t="s">
        <v>172</v>
      </c>
      <c r="E150" s="261" t="s">
        <v>1</v>
      </c>
      <c r="F150" s="262" t="s">
        <v>1119</v>
      </c>
      <c r="G150" s="260"/>
      <c r="H150" s="263">
        <v>10.395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172</v>
      </c>
      <c r="AU150" s="269" t="s">
        <v>86</v>
      </c>
      <c r="AV150" s="13" t="s">
        <v>86</v>
      </c>
      <c r="AW150" s="13" t="s">
        <v>32</v>
      </c>
      <c r="AX150" s="13" t="s">
        <v>76</v>
      </c>
      <c r="AY150" s="269" t="s">
        <v>161</v>
      </c>
    </row>
    <row r="151" spans="1:51" s="14" customFormat="1" ht="12">
      <c r="A151" s="14"/>
      <c r="B151" s="270"/>
      <c r="C151" s="271"/>
      <c r="D151" s="255" t="s">
        <v>172</v>
      </c>
      <c r="E151" s="272" t="s">
        <v>1</v>
      </c>
      <c r="F151" s="273" t="s">
        <v>183</v>
      </c>
      <c r="G151" s="271"/>
      <c r="H151" s="274">
        <v>10.395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172</v>
      </c>
      <c r="AU151" s="280" t="s">
        <v>86</v>
      </c>
      <c r="AV151" s="14" t="s">
        <v>168</v>
      </c>
      <c r="AW151" s="14" t="s">
        <v>32</v>
      </c>
      <c r="AX151" s="14" t="s">
        <v>84</v>
      </c>
      <c r="AY151" s="280" t="s">
        <v>161</v>
      </c>
    </row>
    <row r="152" spans="1:65" s="2" customFormat="1" ht="21.75" customHeight="1">
      <c r="A152" s="37"/>
      <c r="B152" s="38"/>
      <c r="C152" s="242" t="s">
        <v>225</v>
      </c>
      <c r="D152" s="242" t="s">
        <v>163</v>
      </c>
      <c r="E152" s="243" t="s">
        <v>1120</v>
      </c>
      <c r="F152" s="244" t="s">
        <v>1121</v>
      </c>
      <c r="G152" s="245" t="s">
        <v>210</v>
      </c>
      <c r="H152" s="246">
        <v>10.395</v>
      </c>
      <c r="I152" s="247"/>
      <c r="J152" s="248">
        <f>ROUND(I152*H152,2)</f>
        <v>0</v>
      </c>
      <c r="K152" s="244" t="s">
        <v>1</v>
      </c>
      <c r="L152" s="43"/>
      <c r="M152" s="249" t="s">
        <v>1</v>
      </c>
      <c r="N152" s="250" t="s">
        <v>41</v>
      </c>
      <c r="O152" s="90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3" t="s">
        <v>168</v>
      </c>
      <c r="AT152" s="253" t="s">
        <v>163</v>
      </c>
      <c r="AU152" s="253" t="s">
        <v>86</v>
      </c>
      <c r="AY152" s="16" t="s">
        <v>161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6" t="s">
        <v>84</v>
      </c>
      <c r="BK152" s="254">
        <f>ROUND(I152*H152,2)</f>
        <v>0</v>
      </c>
      <c r="BL152" s="16" t="s">
        <v>168</v>
      </c>
      <c r="BM152" s="253" t="s">
        <v>1122</v>
      </c>
    </row>
    <row r="153" spans="1:47" s="2" customFormat="1" ht="12">
      <c r="A153" s="37"/>
      <c r="B153" s="38"/>
      <c r="C153" s="39"/>
      <c r="D153" s="255" t="s">
        <v>170</v>
      </c>
      <c r="E153" s="39"/>
      <c r="F153" s="256" t="s">
        <v>1121</v>
      </c>
      <c r="G153" s="39"/>
      <c r="H153" s="39"/>
      <c r="I153" s="153"/>
      <c r="J153" s="39"/>
      <c r="K153" s="39"/>
      <c r="L153" s="43"/>
      <c r="M153" s="257"/>
      <c r="N153" s="25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86</v>
      </c>
    </row>
    <row r="154" spans="1:65" s="2" customFormat="1" ht="21.75" customHeight="1">
      <c r="A154" s="37"/>
      <c r="B154" s="38"/>
      <c r="C154" s="242" t="s">
        <v>231</v>
      </c>
      <c r="D154" s="242" t="s">
        <v>163</v>
      </c>
      <c r="E154" s="243" t="s">
        <v>1123</v>
      </c>
      <c r="F154" s="244" t="s">
        <v>1124</v>
      </c>
      <c r="G154" s="245" t="s">
        <v>166</v>
      </c>
      <c r="H154" s="246">
        <v>1.134</v>
      </c>
      <c r="I154" s="247"/>
      <c r="J154" s="248">
        <f>ROUND(I154*H154,2)</f>
        <v>0</v>
      </c>
      <c r="K154" s="244" t="s">
        <v>1</v>
      </c>
      <c r="L154" s="43"/>
      <c r="M154" s="249" t="s">
        <v>1</v>
      </c>
      <c r="N154" s="250" t="s">
        <v>41</v>
      </c>
      <c r="O154" s="90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168</v>
      </c>
      <c r="AT154" s="253" t="s">
        <v>163</v>
      </c>
      <c r="AU154" s="253" t="s">
        <v>86</v>
      </c>
      <c r="AY154" s="16" t="s">
        <v>161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84</v>
      </c>
      <c r="BK154" s="254">
        <f>ROUND(I154*H154,2)</f>
        <v>0</v>
      </c>
      <c r="BL154" s="16" t="s">
        <v>168</v>
      </c>
      <c r="BM154" s="253" t="s">
        <v>1125</v>
      </c>
    </row>
    <row r="155" spans="1:47" s="2" customFormat="1" ht="12">
      <c r="A155" s="37"/>
      <c r="B155" s="38"/>
      <c r="C155" s="39"/>
      <c r="D155" s="255" t="s">
        <v>170</v>
      </c>
      <c r="E155" s="39"/>
      <c r="F155" s="256" t="s">
        <v>1124</v>
      </c>
      <c r="G155" s="39"/>
      <c r="H155" s="39"/>
      <c r="I155" s="153"/>
      <c r="J155" s="39"/>
      <c r="K155" s="39"/>
      <c r="L155" s="43"/>
      <c r="M155" s="257"/>
      <c r="N155" s="25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86</v>
      </c>
    </row>
    <row r="156" spans="1:51" s="13" customFormat="1" ht="12">
      <c r="A156" s="13"/>
      <c r="B156" s="259"/>
      <c r="C156" s="260"/>
      <c r="D156" s="255" t="s">
        <v>172</v>
      </c>
      <c r="E156" s="261" t="s">
        <v>1</v>
      </c>
      <c r="F156" s="262" t="s">
        <v>1126</v>
      </c>
      <c r="G156" s="260"/>
      <c r="H156" s="263">
        <v>1.134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172</v>
      </c>
      <c r="AU156" s="269" t="s">
        <v>86</v>
      </c>
      <c r="AV156" s="13" t="s">
        <v>86</v>
      </c>
      <c r="AW156" s="13" t="s">
        <v>32</v>
      </c>
      <c r="AX156" s="13" t="s">
        <v>76</v>
      </c>
      <c r="AY156" s="269" t="s">
        <v>161</v>
      </c>
    </row>
    <row r="157" spans="1:51" s="14" customFormat="1" ht="12">
      <c r="A157" s="14"/>
      <c r="B157" s="270"/>
      <c r="C157" s="271"/>
      <c r="D157" s="255" t="s">
        <v>172</v>
      </c>
      <c r="E157" s="272" t="s">
        <v>1</v>
      </c>
      <c r="F157" s="273" t="s">
        <v>183</v>
      </c>
      <c r="G157" s="271"/>
      <c r="H157" s="274">
        <v>1.134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172</v>
      </c>
      <c r="AU157" s="280" t="s">
        <v>86</v>
      </c>
      <c r="AV157" s="14" t="s">
        <v>168</v>
      </c>
      <c r="AW157" s="14" t="s">
        <v>32</v>
      </c>
      <c r="AX157" s="14" t="s">
        <v>84</v>
      </c>
      <c r="AY157" s="280" t="s">
        <v>161</v>
      </c>
    </row>
    <row r="158" spans="1:65" s="2" customFormat="1" ht="16.5" customHeight="1">
      <c r="A158" s="37"/>
      <c r="B158" s="38"/>
      <c r="C158" s="242" t="s">
        <v>237</v>
      </c>
      <c r="D158" s="242" t="s">
        <v>163</v>
      </c>
      <c r="E158" s="243" t="s">
        <v>1127</v>
      </c>
      <c r="F158" s="244" t="s">
        <v>1128</v>
      </c>
      <c r="G158" s="245" t="s">
        <v>166</v>
      </c>
      <c r="H158" s="246">
        <v>1.134</v>
      </c>
      <c r="I158" s="247"/>
      <c r="J158" s="248">
        <f>ROUND(I158*H158,2)</f>
        <v>0</v>
      </c>
      <c r="K158" s="244" t="s">
        <v>1</v>
      </c>
      <c r="L158" s="43"/>
      <c r="M158" s="249" t="s">
        <v>1</v>
      </c>
      <c r="N158" s="250" t="s">
        <v>41</v>
      </c>
      <c r="O158" s="90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3" t="s">
        <v>168</v>
      </c>
      <c r="AT158" s="253" t="s">
        <v>163</v>
      </c>
      <c r="AU158" s="253" t="s">
        <v>86</v>
      </c>
      <c r="AY158" s="16" t="s">
        <v>161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6" t="s">
        <v>84</v>
      </c>
      <c r="BK158" s="254">
        <f>ROUND(I158*H158,2)</f>
        <v>0</v>
      </c>
      <c r="BL158" s="16" t="s">
        <v>168</v>
      </c>
      <c r="BM158" s="253" t="s">
        <v>1129</v>
      </c>
    </row>
    <row r="159" spans="1:47" s="2" customFormat="1" ht="12">
      <c r="A159" s="37"/>
      <c r="B159" s="38"/>
      <c r="C159" s="39"/>
      <c r="D159" s="255" t="s">
        <v>170</v>
      </c>
      <c r="E159" s="39"/>
      <c r="F159" s="256" t="s">
        <v>1128</v>
      </c>
      <c r="G159" s="39"/>
      <c r="H159" s="39"/>
      <c r="I159" s="153"/>
      <c r="J159" s="39"/>
      <c r="K159" s="39"/>
      <c r="L159" s="43"/>
      <c r="M159" s="257"/>
      <c r="N159" s="25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86</v>
      </c>
    </row>
    <row r="160" spans="1:65" s="2" customFormat="1" ht="16.5" customHeight="1">
      <c r="A160" s="37"/>
      <c r="B160" s="38"/>
      <c r="C160" s="242" t="s">
        <v>250</v>
      </c>
      <c r="D160" s="242" t="s">
        <v>163</v>
      </c>
      <c r="E160" s="243" t="s">
        <v>1130</v>
      </c>
      <c r="F160" s="244" t="s">
        <v>1131</v>
      </c>
      <c r="G160" s="245" t="s">
        <v>166</v>
      </c>
      <c r="H160" s="246">
        <v>1.134</v>
      </c>
      <c r="I160" s="247"/>
      <c r="J160" s="248">
        <f>ROUND(I160*H160,2)</f>
        <v>0</v>
      </c>
      <c r="K160" s="244" t="s">
        <v>1</v>
      </c>
      <c r="L160" s="43"/>
      <c r="M160" s="249" t="s">
        <v>1</v>
      </c>
      <c r="N160" s="250" t="s">
        <v>41</v>
      </c>
      <c r="O160" s="90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168</v>
      </c>
      <c r="AT160" s="253" t="s">
        <v>163</v>
      </c>
      <c r="AU160" s="253" t="s">
        <v>86</v>
      </c>
      <c r="AY160" s="16" t="s">
        <v>161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84</v>
      </c>
      <c r="BK160" s="254">
        <f>ROUND(I160*H160,2)</f>
        <v>0</v>
      </c>
      <c r="BL160" s="16" t="s">
        <v>168</v>
      </c>
      <c r="BM160" s="253" t="s">
        <v>1132</v>
      </c>
    </row>
    <row r="161" spans="1:47" s="2" customFormat="1" ht="12">
      <c r="A161" s="37"/>
      <c r="B161" s="38"/>
      <c r="C161" s="39"/>
      <c r="D161" s="255" t="s">
        <v>170</v>
      </c>
      <c r="E161" s="39"/>
      <c r="F161" s="256" t="s">
        <v>1131</v>
      </c>
      <c r="G161" s="39"/>
      <c r="H161" s="39"/>
      <c r="I161" s="153"/>
      <c r="J161" s="39"/>
      <c r="K161" s="39"/>
      <c r="L161" s="43"/>
      <c r="M161" s="257"/>
      <c r="N161" s="25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86</v>
      </c>
    </row>
    <row r="162" spans="1:65" s="2" customFormat="1" ht="21.75" customHeight="1">
      <c r="A162" s="37"/>
      <c r="B162" s="38"/>
      <c r="C162" s="242" t="s">
        <v>260</v>
      </c>
      <c r="D162" s="242" t="s">
        <v>163</v>
      </c>
      <c r="E162" s="243" t="s">
        <v>1133</v>
      </c>
      <c r="F162" s="244" t="s">
        <v>1134</v>
      </c>
      <c r="G162" s="245" t="s">
        <v>197</v>
      </c>
      <c r="H162" s="246">
        <v>2.041</v>
      </c>
      <c r="I162" s="247"/>
      <c r="J162" s="248">
        <f>ROUND(I162*H162,2)</f>
        <v>0</v>
      </c>
      <c r="K162" s="244" t="s">
        <v>1</v>
      </c>
      <c r="L162" s="43"/>
      <c r="M162" s="249" t="s">
        <v>1</v>
      </c>
      <c r="N162" s="250" t="s">
        <v>41</v>
      </c>
      <c r="O162" s="90"/>
      <c r="P162" s="251">
        <f>O162*H162</f>
        <v>0</v>
      </c>
      <c r="Q162" s="251">
        <v>0</v>
      </c>
      <c r="R162" s="251">
        <f>Q162*H162</f>
        <v>0</v>
      </c>
      <c r="S162" s="251">
        <v>0</v>
      </c>
      <c r="T162" s="25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3" t="s">
        <v>168</v>
      </c>
      <c r="AT162" s="253" t="s">
        <v>163</v>
      </c>
      <c r="AU162" s="253" t="s">
        <v>86</v>
      </c>
      <c r="AY162" s="16" t="s">
        <v>161</v>
      </c>
      <c r="BE162" s="254">
        <f>IF(N162="základní",J162,0)</f>
        <v>0</v>
      </c>
      <c r="BF162" s="254">
        <f>IF(N162="snížená",J162,0)</f>
        <v>0</v>
      </c>
      <c r="BG162" s="254">
        <f>IF(N162="zákl. přenesená",J162,0)</f>
        <v>0</v>
      </c>
      <c r="BH162" s="254">
        <f>IF(N162="sníž. přenesená",J162,0)</f>
        <v>0</v>
      </c>
      <c r="BI162" s="254">
        <f>IF(N162="nulová",J162,0)</f>
        <v>0</v>
      </c>
      <c r="BJ162" s="16" t="s">
        <v>84</v>
      </c>
      <c r="BK162" s="254">
        <f>ROUND(I162*H162,2)</f>
        <v>0</v>
      </c>
      <c r="BL162" s="16" t="s">
        <v>168</v>
      </c>
      <c r="BM162" s="253" t="s">
        <v>1135</v>
      </c>
    </row>
    <row r="163" spans="1:47" s="2" customFormat="1" ht="12">
      <c r="A163" s="37"/>
      <c r="B163" s="38"/>
      <c r="C163" s="39"/>
      <c r="D163" s="255" t="s">
        <v>170</v>
      </c>
      <c r="E163" s="39"/>
      <c r="F163" s="256" t="s">
        <v>1134</v>
      </c>
      <c r="G163" s="39"/>
      <c r="H163" s="39"/>
      <c r="I163" s="153"/>
      <c r="J163" s="39"/>
      <c r="K163" s="39"/>
      <c r="L163" s="43"/>
      <c r="M163" s="257"/>
      <c r="N163" s="25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86</v>
      </c>
    </row>
    <row r="164" spans="1:65" s="2" customFormat="1" ht="21.75" customHeight="1">
      <c r="A164" s="37"/>
      <c r="B164" s="38"/>
      <c r="C164" s="242" t="s">
        <v>8</v>
      </c>
      <c r="D164" s="242" t="s">
        <v>163</v>
      </c>
      <c r="E164" s="243" t="s">
        <v>1136</v>
      </c>
      <c r="F164" s="244" t="s">
        <v>203</v>
      </c>
      <c r="G164" s="245" t="s">
        <v>166</v>
      </c>
      <c r="H164" s="246">
        <v>3.024</v>
      </c>
      <c r="I164" s="247"/>
      <c r="J164" s="248">
        <f>ROUND(I164*H164,2)</f>
        <v>0</v>
      </c>
      <c r="K164" s="244" t="s">
        <v>1</v>
      </c>
      <c r="L164" s="43"/>
      <c r="M164" s="249" t="s">
        <v>1</v>
      </c>
      <c r="N164" s="250" t="s">
        <v>41</v>
      </c>
      <c r="O164" s="90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3" t="s">
        <v>168</v>
      </c>
      <c r="AT164" s="253" t="s">
        <v>163</v>
      </c>
      <c r="AU164" s="253" t="s">
        <v>86</v>
      </c>
      <c r="AY164" s="16" t="s">
        <v>161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6" t="s">
        <v>84</v>
      </c>
      <c r="BK164" s="254">
        <f>ROUND(I164*H164,2)</f>
        <v>0</v>
      </c>
      <c r="BL164" s="16" t="s">
        <v>168</v>
      </c>
      <c r="BM164" s="253" t="s">
        <v>1137</v>
      </c>
    </row>
    <row r="165" spans="1:47" s="2" customFormat="1" ht="12">
      <c r="A165" s="37"/>
      <c r="B165" s="38"/>
      <c r="C165" s="39"/>
      <c r="D165" s="255" t="s">
        <v>170</v>
      </c>
      <c r="E165" s="39"/>
      <c r="F165" s="256" t="s">
        <v>203</v>
      </c>
      <c r="G165" s="39"/>
      <c r="H165" s="39"/>
      <c r="I165" s="153"/>
      <c r="J165" s="39"/>
      <c r="K165" s="39"/>
      <c r="L165" s="43"/>
      <c r="M165" s="257"/>
      <c r="N165" s="25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86</v>
      </c>
    </row>
    <row r="166" spans="1:51" s="13" customFormat="1" ht="12">
      <c r="A166" s="13"/>
      <c r="B166" s="259"/>
      <c r="C166" s="260"/>
      <c r="D166" s="255" t="s">
        <v>172</v>
      </c>
      <c r="E166" s="261" t="s">
        <v>1</v>
      </c>
      <c r="F166" s="262" t="s">
        <v>1138</v>
      </c>
      <c r="G166" s="260"/>
      <c r="H166" s="263">
        <v>3.024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172</v>
      </c>
      <c r="AU166" s="269" t="s">
        <v>86</v>
      </c>
      <c r="AV166" s="13" t="s">
        <v>86</v>
      </c>
      <c r="AW166" s="13" t="s">
        <v>32</v>
      </c>
      <c r="AX166" s="13" t="s">
        <v>76</v>
      </c>
      <c r="AY166" s="269" t="s">
        <v>161</v>
      </c>
    </row>
    <row r="167" spans="1:51" s="14" customFormat="1" ht="12">
      <c r="A167" s="14"/>
      <c r="B167" s="270"/>
      <c r="C167" s="271"/>
      <c r="D167" s="255" t="s">
        <v>172</v>
      </c>
      <c r="E167" s="272" t="s">
        <v>1</v>
      </c>
      <c r="F167" s="273" t="s">
        <v>183</v>
      </c>
      <c r="G167" s="271"/>
      <c r="H167" s="274">
        <v>3.024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172</v>
      </c>
      <c r="AU167" s="280" t="s">
        <v>86</v>
      </c>
      <c r="AV167" s="14" t="s">
        <v>168</v>
      </c>
      <c r="AW167" s="14" t="s">
        <v>32</v>
      </c>
      <c r="AX167" s="14" t="s">
        <v>84</v>
      </c>
      <c r="AY167" s="280" t="s">
        <v>161</v>
      </c>
    </row>
    <row r="168" spans="1:63" s="12" customFormat="1" ht="22.8" customHeight="1">
      <c r="A168" s="12"/>
      <c r="B168" s="226"/>
      <c r="C168" s="227"/>
      <c r="D168" s="228" t="s">
        <v>75</v>
      </c>
      <c r="E168" s="240" t="s">
        <v>168</v>
      </c>
      <c r="F168" s="240" t="s">
        <v>322</v>
      </c>
      <c r="G168" s="227"/>
      <c r="H168" s="227"/>
      <c r="I168" s="230"/>
      <c r="J168" s="241">
        <f>BK168</f>
        <v>0</v>
      </c>
      <c r="K168" s="227"/>
      <c r="L168" s="232"/>
      <c r="M168" s="233"/>
      <c r="N168" s="234"/>
      <c r="O168" s="234"/>
      <c r="P168" s="235">
        <f>SUM(P169:P170)</f>
        <v>0</v>
      </c>
      <c r="Q168" s="234"/>
      <c r="R168" s="235">
        <f>SUM(R169:R170)</f>
        <v>2.14413318</v>
      </c>
      <c r="S168" s="234"/>
      <c r="T168" s="236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7" t="s">
        <v>84</v>
      </c>
      <c r="AT168" s="238" t="s">
        <v>75</v>
      </c>
      <c r="AU168" s="238" t="s">
        <v>84</v>
      </c>
      <c r="AY168" s="237" t="s">
        <v>161</v>
      </c>
      <c r="BK168" s="239">
        <f>SUM(BK169:BK170)</f>
        <v>0</v>
      </c>
    </row>
    <row r="169" spans="1:65" s="2" customFormat="1" ht="21.75" customHeight="1">
      <c r="A169" s="37"/>
      <c r="B169" s="38"/>
      <c r="C169" s="242" t="s">
        <v>273</v>
      </c>
      <c r="D169" s="242" t="s">
        <v>163</v>
      </c>
      <c r="E169" s="243" t="s">
        <v>1139</v>
      </c>
      <c r="F169" s="244" t="s">
        <v>1140</v>
      </c>
      <c r="G169" s="245" t="s">
        <v>166</v>
      </c>
      <c r="H169" s="246">
        <v>1.134</v>
      </c>
      <c r="I169" s="247"/>
      <c r="J169" s="248">
        <f>ROUND(I169*H169,2)</f>
        <v>0</v>
      </c>
      <c r="K169" s="244" t="s">
        <v>1</v>
      </c>
      <c r="L169" s="43"/>
      <c r="M169" s="249" t="s">
        <v>1</v>
      </c>
      <c r="N169" s="250" t="s">
        <v>41</v>
      </c>
      <c r="O169" s="90"/>
      <c r="P169" s="251">
        <f>O169*H169</f>
        <v>0</v>
      </c>
      <c r="Q169" s="251">
        <v>1.89077</v>
      </c>
      <c r="R169" s="251">
        <f>Q169*H169</f>
        <v>2.14413318</v>
      </c>
      <c r="S169" s="251">
        <v>0</v>
      </c>
      <c r="T169" s="25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3" t="s">
        <v>168</v>
      </c>
      <c r="AT169" s="253" t="s">
        <v>163</v>
      </c>
      <c r="AU169" s="253" t="s">
        <v>86</v>
      </c>
      <c r="AY169" s="16" t="s">
        <v>161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6" t="s">
        <v>84</v>
      </c>
      <c r="BK169" s="254">
        <f>ROUND(I169*H169,2)</f>
        <v>0</v>
      </c>
      <c r="BL169" s="16" t="s">
        <v>168</v>
      </c>
      <c r="BM169" s="253" t="s">
        <v>1141</v>
      </c>
    </row>
    <row r="170" spans="1:47" s="2" customFormat="1" ht="12">
      <c r="A170" s="37"/>
      <c r="B170" s="38"/>
      <c r="C170" s="39"/>
      <c r="D170" s="255" t="s">
        <v>170</v>
      </c>
      <c r="E170" s="39"/>
      <c r="F170" s="256" t="s">
        <v>1140</v>
      </c>
      <c r="G170" s="39"/>
      <c r="H170" s="39"/>
      <c r="I170" s="153"/>
      <c r="J170" s="39"/>
      <c r="K170" s="39"/>
      <c r="L170" s="43"/>
      <c r="M170" s="257"/>
      <c r="N170" s="25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86</v>
      </c>
    </row>
    <row r="171" spans="1:63" s="12" customFormat="1" ht="22.8" customHeight="1">
      <c r="A171" s="12"/>
      <c r="B171" s="226"/>
      <c r="C171" s="227"/>
      <c r="D171" s="228" t="s">
        <v>75</v>
      </c>
      <c r="E171" s="240" t="s">
        <v>194</v>
      </c>
      <c r="F171" s="240" t="s">
        <v>1142</v>
      </c>
      <c r="G171" s="227"/>
      <c r="H171" s="227"/>
      <c r="I171" s="230"/>
      <c r="J171" s="241">
        <f>BK171</f>
        <v>0</v>
      </c>
      <c r="K171" s="227"/>
      <c r="L171" s="232"/>
      <c r="M171" s="233"/>
      <c r="N171" s="234"/>
      <c r="O171" s="234"/>
      <c r="P171" s="235">
        <f>SUM(P172:P181)</f>
        <v>0</v>
      </c>
      <c r="Q171" s="234"/>
      <c r="R171" s="235">
        <f>SUM(R172:R181)</f>
        <v>1.5414576999999998</v>
      </c>
      <c r="S171" s="234"/>
      <c r="T171" s="236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7" t="s">
        <v>84</v>
      </c>
      <c r="AT171" s="238" t="s">
        <v>75</v>
      </c>
      <c r="AU171" s="238" t="s">
        <v>84</v>
      </c>
      <c r="AY171" s="237" t="s">
        <v>161</v>
      </c>
      <c r="BK171" s="239">
        <f>SUM(BK172:BK181)</f>
        <v>0</v>
      </c>
    </row>
    <row r="172" spans="1:65" s="2" customFormat="1" ht="21.75" customHeight="1">
      <c r="A172" s="37"/>
      <c r="B172" s="38"/>
      <c r="C172" s="242" t="s">
        <v>279</v>
      </c>
      <c r="D172" s="242" t="s">
        <v>163</v>
      </c>
      <c r="E172" s="243" t="s">
        <v>1143</v>
      </c>
      <c r="F172" s="244" t="s">
        <v>1144</v>
      </c>
      <c r="G172" s="245" t="s">
        <v>166</v>
      </c>
      <c r="H172" s="246">
        <v>0.151</v>
      </c>
      <c r="I172" s="247"/>
      <c r="J172" s="248">
        <f>ROUND(I172*H172,2)</f>
        <v>0</v>
      </c>
      <c r="K172" s="244" t="s">
        <v>1</v>
      </c>
      <c r="L172" s="43"/>
      <c r="M172" s="249" t="s">
        <v>1</v>
      </c>
      <c r="N172" s="250" t="s">
        <v>41</v>
      </c>
      <c r="O172" s="90"/>
      <c r="P172" s="251">
        <f>O172*H172</f>
        <v>0</v>
      </c>
      <c r="Q172" s="251">
        <v>1.6867</v>
      </c>
      <c r="R172" s="251">
        <f>Q172*H172</f>
        <v>0.2546917</v>
      </c>
      <c r="S172" s="251">
        <v>0</v>
      </c>
      <c r="T172" s="25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3" t="s">
        <v>168</v>
      </c>
      <c r="AT172" s="253" t="s">
        <v>163</v>
      </c>
      <c r="AU172" s="253" t="s">
        <v>86</v>
      </c>
      <c r="AY172" s="16" t="s">
        <v>161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6" t="s">
        <v>84</v>
      </c>
      <c r="BK172" s="254">
        <f>ROUND(I172*H172,2)</f>
        <v>0</v>
      </c>
      <c r="BL172" s="16" t="s">
        <v>168</v>
      </c>
      <c r="BM172" s="253" t="s">
        <v>1145</v>
      </c>
    </row>
    <row r="173" spans="1:47" s="2" customFormat="1" ht="12">
      <c r="A173" s="37"/>
      <c r="B173" s="38"/>
      <c r="C173" s="39"/>
      <c r="D173" s="255" t="s">
        <v>170</v>
      </c>
      <c r="E173" s="39"/>
      <c r="F173" s="256" t="s">
        <v>1144</v>
      </c>
      <c r="G173" s="39"/>
      <c r="H173" s="39"/>
      <c r="I173" s="153"/>
      <c r="J173" s="39"/>
      <c r="K173" s="39"/>
      <c r="L173" s="43"/>
      <c r="M173" s="257"/>
      <c r="N173" s="258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86</v>
      </c>
    </row>
    <row r="174" spans="1:65" s="2" customFormat="1" ht="33" customHeight="1">
      <c r="A174" s="37"/>
      <c r="B174" s="38"/>
      <c r="C174" s="242" t="s">
        <v>286</v>
      </c>
      <c r="D174" s="242" t="s">
        <v>163</v>
      </c>
      <c r="E174" s="243" t="s">
        <v>1146</v>
      </c>
      <c r="F174" s="244" t="s">
        <v>1147</v>
      </c>
      <c r="G174" s="245" t="s">
        <v>210</v>
      </c>
      <c r="H174" s="246">
        <v>1.35</v>
      </c>
      <c r="I174" s="247"/>
      <c r="J174" s="248">
        <f>ROUND(I174*H174,2)</f>
        <v>0</v>
      </c>
      <c r="K174" s="244" t="s">
        <v>1</v>
      </c>
      <c r="L174" s="43"/>
      <c r="M174" s="249" t="s">
        <v>1</v>
      </c>
      <c r="N174" s="250" t="s">
        <v>41</v>
      </c>
      <c r="O174" s="90"/>
      <c r="P174" s="251">
        <f>O174*H174</f>
        <v>0</v>
      </c>
      <c r="Q174" s="251">
        <v>0.2024</v>
      </c>
      <c r="R174" s="251">
        <f>Q174*H174</f>
        <v>0.27324000000000004</v>
      </c>
      <c r="S174" s="251">
        <v>0</v>
      </c>
      <c r="T174" s="25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3" t="s">
        <v>168</v>
      </c>
      <c r="AT174" s="253" t="s">
        <v>163</v>
      </c>
      <c r="AU174" s="253" t="s">
        <v>86</v>
      </c>
      <c r="AY174" s="16" t="s">
        <v>161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6" t="s">
        <v>84</v>
      </c>
      <c r="BK174" s="254">
        <f>ROUND(I174*H174,2)</f>
        <v>0</v>
      </c>
      <c r="BL174" s="16" t="s">
        <v>168</v>
      </c>
      <c r="BM174" s="253" t="s">
        <v>1148</v>
      </c>
    </row>
    <row r="175" spans="1:47" s="2" customFormat="1" ht="12">
      <c r="A175" s="37"/>
      <c r="B175" s="38"/>
      <c r="C175" s="39"/>
      <c r="D175" s="255" t="s">
        <v>170</v>
      </c>
      <c r="E175" s="39"/>
      <c r="F175" s="256" t="s">
        <v>1147</v>
      </c>
      <c r="G175" s="39"/>
      <c r="H175" s="39"/>
      <c r="I175" s="153"/>
      <c r="J175" s="39"/>
      <c r="K175" s="39"/>
      <c r="L175" s="43"/>
      <c r="M175" s="257"/>
      <c r="N175" s="25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86</v>
      </c>
    </row>
    <row r="176" spans="1:65" s="2" customFormat="1" ht="33" customHeight="1">
      <c r="A176" s="37"/>
      <c r="B176" s="38"/>
      <c r="C176" s="242" t="s">
        <v>292</v>
      </c>
      <c r="D176" s="242" t="s">
        <v>163</v>
      </c>
      <c r="E176" s="243" t="s">
        <v>1149</v>
      </c>
      <c r="F176" s="244" t="s">
        <v>1150</v>
      </c>
      <c r="G176" s="245" t="s">
        <v>210</v>
      </c>
      <c r="H176" s="246">
        <v>1.2</v>
      </c>
      <c r="I176" s="247"/>
      <c r="J176" s="248">
        <f>ROUND(I176*H176,2)</f>
        <v>0</v>
      </c>
      <c r="K176" s="244" t="s">
        <v>1</v>
      </c>
      <c r="L176" s="43"/>
      <c r="M176" s="249" t="s">
        <v>1</v>
      </c>
      <c r="N176" s="250" t="s">
        <v>41</v>
      </c>
      <c r="O176" s="90"/>
      <c r="P176" s="251">
        <f>O176*H176</f>
        <v>0</v>
      </c>
      <c r="Q176" s="251">
        <v>0.4809</v>
      </c>
      <c r="R176" s="251">
        <f>Q176*H176</f>
        <v>0.5770799999999999</v>
      </c>
      <c r="S176" s="251">
        <v>0</v>
      </c>
      <c r="T176" s="25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3" t="s">
        <v>168</v>
      </c>
      <c r="AT176" s="253" t="s">
        <v>163</v>
      </c>
      <c r="AU176" s="253" t="s">
        <v>86</v>
      </c>
      <c r="AY176" s="16" t="s">
        <v>161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6" t="s">
        <v>84</v>
      </c>
      <c r="BK176" s="254">
        <f>ROUND(I176*H176,2)</f>
        <v>0</v>
      </c>
      <c r="BL176" s="16" t="s">
        <v>168</v>
      </c>
      <c r="BM176" s="253" t="s">
        <v>1151</v>
      </c>
    </row>
    <row r="177" spans="1:47" s="2" customFormat="1" ht="12">
      <c r="A177" s="37"/>
      <c r="B177" s="38"/>
      <c r="C177" s="39"/>
      <c r="D177" s="255" t="s">
        <v>170</v>
      </c>
      <c r="E177" s="39"/>
      <c r="F177" s="256" t="s">
        <v>1150</v>
      </c>
      <c r="G177" s="39"/>
      <c r="H177" s="39"/>
      <c r="I177" s="153"/>
      <c r="J177" s="39"/>
      <c r="K177" s="39"/>
      <c r="L177" s="43"/>
      <c r="M177" s="257"/>
      <c r="N177" s="25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86</v>
      </c>
    </row>
    <row r="178" spans="1:65" s="2" customFormat="1" ht="33" customHeight="1">
      <c r="A178" s="37"/>
      <c r="B178" s="38"/>
      <c r="C178" s="242" t="s">
        <v>297</v>
      </c>
      <c r="D178" s="242" t="s">
        <v>163</v>
      </c>
      <c r="E178" s="243" t="s">
        <v>1152</v>
      </c>
      <c r="F178" s="244" t="s">
        <v>1153</v>
      </c>
      <c r="G178" s="245" t="s">
        <v>210</v>
      </c>
      <c r="H178" s="246">
        <v>1.2</v>
      </c>
      <c r="I178" s="247"/>
      <c r="J178" s="248">
        <f>ROUND(I178*H178,2)</f>
        <v>0</v>
      </c>
      <c r="K178" s="244" t="s">
        <v>1</v>
      </c>
      <c r="L178" s="43"/>
      <c r="M178" s="249" t="s">
        <v>1</v>
      </c>
      <c r="N178" s="250" t="s">
        <v>41</v>
      </c>
      <c r="O178" s="90"/>
      <c r="P178" s="251">
        <f>O178*H178</f>
        <v>0</v>
      </c>
      <c r="Q178" s="251">
        <v>0.25008</v>
      </c>
      <c r="R178" s="251">
        <f>Q178*H178</f>
        <v>0.30009600000000003</v>
      </c>
      <c r="S178" s="251">
        <v>0</v>
      </c>
      <c r="T178" s="25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3" t="s">
        <v>168</v>
      </c>
      <c r="AT178" s="253" t="s">
        <v>163</v>
      </c>
      <c r="AU178" s="253" t="s">
        <v>86</v>
      </c>
      <c r="AY178" s="16" t="s">
        <v>161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6" t="s">
        <v>84</v>
      </c>
      <c r="BK178" s="254">
        <f>ROUND(I178*H178,2)</f>
        <v>0</v>
      </c>
      <c r="BL178" s="16" t="s">
        <v>168</v>
      </c>
      <c r="BM178" s="253" t="s">
        <v>1154</v>
      </c>
    </row>
    <row r="179" spans="1:47" s="2" customFormat="1" ht="12">
      <c r="A179" s="37"/>
      <c r="B179" s="38"/>
      <c r="C179" s="39"/>
      <c r="D179" s="255" t="s">
        <v>170</v>
      </c>
      <c r="E179" s="39"/>
      <c r="F179" s="256" t="s">
        <v>1153</v>
      </c>
      <c r="G179" s="39"/>
      <c r="H179" s="39"/>
      <c r="I179" s="153"/>
      <c r="J179" s="39"/>
      <c r="K179" s="39"/>
      <c r="L179" s="43"/>
      <c r="M179" s="257"/>
      <c r="N179" s="258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86</v>
      </c>
    </row>
    <row r="180" spans="1:65" s="2" customFormat="1" ht="21.75" customHeight="1">
      <c r="A180" s="37"/>
      <c r="B180" s="38"/>
      <c r="C180" s="242" t="s">
        <v>7</v>
      </c>
      <c r="D180" s="242" t="s">
        <v>163</v>
      </c>
      <c r="E180" s="243" t="s">
        <v>1155</v>
      </c>
      <c r="F180" s="244" t="s">
        <v>1156</v>
      </c>
      <c r="G180" s="245" t="s">
        <v>210</v>
      </c>
      <c r="H180" s="246">
        <v>1.35</v>
      </c>
      <c r="I180" s="247"/>
      <c r="J180" s="248">
        <f>ROUND(I180*H180,2)</f>
        <v>0</v>
      </c>
      <c r="K180" s="244" t="s">
        <v>1</v>
      </c>
      <c r="L180" s="43"/>
      <c r="M180" s="249" t="s">
        <v>1</v>
      </c>
      <c r="N180" s="250" t="s">
        <v>41</v>
      </c>
      <c r="O180" s="90"/>
      <c r="P180" s="251">
        <f>O180*H180</f>
        <v>0</v>
      </c>
      <c r="Q180" s="251">
        <v>0.101</v>
      </c>
      <c r="R180" s="251">
        <f>Q180*H180</f>
        <v>0.13635000000000003</v>
      </c>
      <c r="S180" s="251">
        <v>0</v>
      </c>
      <c r="T180" s="25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3" t="s">
        <v>168</v>
      </c>
      <c r="AT180" s="253" t="s">
        <v>163</v>
      </c>
      <c r="AU180" s="253" t="s">
        <v>86</v>
      </c>
      <c r="AY180" s="16" t="s">
        <v>161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6" t="s">
        <v>84</v>
      </c>
      <c r="BK180" s="254">
        <f>ROUND(I180*H180,2)</f>
        <v>0</v>
      </c>
      <c r="BL180" s="16" t="s">
        <v>168</v>
      </c>
      <c r="BM180" s="253" t="s">
        <v>1157</v>
      </c>
    </row>
    <row r="181" spans="1:47" s="2" customFormat="1" ht="12">
      <c r="A181" s="37"/>
      <c r="B181" s="38"/>
      <c r="C181" s="39"/>
      <c r="D181" s="255" t="s">
        <v>170</v>
      </c>
      <c r="E181" s="39"/>
      <c r="F181" s="256" t="s">
        <v>1156</v>
      </c>
      <c r="G181" s="39"/>
      <c r="H181" s="39"/>
      <c r="I181" s="153"/>
      <c r="J181" s="39"/>
      <c r="K181" s="39"/>
      <c r="L181" s="43"/>
      <c r="M181" s="257"/>
      <c r="N181" s="25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86</v>
      </c>
    </row>
    <row r="182" spans="1:63" s="12" customFormat="1" ht="22.8" customHeight="1">
      <c r="A182" s="12"/>
      <c r="B182" s="226"/>
      <c r="C182" s="227"/>
      <c r="D182" s="228" t="s">
        <v>75</v>
      </c>
      <c r="E182" s="240" t="s">
        <v>213</v>
      </c>
      <c r="F182" s="240" t="s">
        <v>1158</v>
      </c>
      <c r="G182" s="227"/>
      <c r="H182" s="227"/>
      <c r="I182" s="230"/>
      <c r="J182" s="241">
        <f>BK182</f>
        <v>0</v>
      </c>
      <c r="K182" s="227"/>
      <c r="L182" s="232"/>
      <c r="M182" s="233"/>
      <c r="N182" s="234"/>
      <c r="O182" s="234"/>
      <c r="P182" s="235">
        <f>SUM(P183:P204)</f>
        <v>0</v>
      </c>
      <c r="Q182" s="234"/>
      <c r="R182" s="235">
        <f>SUM(R183:R204)</f>
        <v>0.12456</v>
      </c>
      <c r="S182" s="234"/>
      <c r="T182" s="236">
        <f>SUM(T183:T204)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7" t="s">
        <v>84</v>
      </c>
      <c r="AT182" s="238" t="s">
        <v>75</v>
      </c>
      <c r="AU182" s="238" t="s">
        <v>84</v>
      </c>
      <c r="AY182" s="237" t="s">
        <v>161</v>
      </c>
      <c r="BK182" s="239">
        <f>SUM(BK183:BK204)</f>
        <v>0</v>
      </c>
    </row>
    <row r="183" spans="1:65" s="2" customFormat="1" ht="33" customHeight="1">
      <c r="A183" s="37"/>
      <c r="B183" s="38"/>
      <c r="C183" s="242" t="s">
        <v>309</v>
      </c>
      <c r="D183" s="242" t="s">
        <v>163</v>
      </c>
      <c r="E183" s="243" t="s">
        <v>1159</v>
      </c>
      <c r="F183" s="244" t="s">
        <v>1160</v>
      </c>
      <c r="G183" s="245" t="s">
        <v>234</v>
      </c>
      <c r="H183" s="246">
        <v>8</v>
      </c>
      <c r="I183" s="247"/>
      <c r="J183" s="248">
        <f>ROUND(I183*H183,2)</f>
        <v>0</v>
      </c>
      <c r="K183" s="244" t="s">
        <v>1</v>
      </c>
      <c r="L183" s="43"/>
      <c r="M183" s="249" t="s">
        <v>1</v>
      </c>
      <c r="N183" s="250" t="s">
        <v>41</v>
      </c>
      <c r="O183" s="90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3" t="s">
        <v>168</v>
      </c>
      <c r="AT183" s="253" t="s">
        <v>163</v>
      </c>
      <c r="AU183" s="253" t="s">
        <v>86</v>
      </c>
      <c r="AY183" s="16" t="s">
        <v>161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6" t="s">
        <v>84</v>
      </c>
      <c r="BK183" s="254">
        <f>ROUND(I183*H183,2)</f>
        <v>0</v>
      </c>
      <c r="BL183" s="16" t="s">
        <v>168</v>
      </c>
      <c r="BM183" s="253" t="s">
        <v>1161</v>
      </c>
    </row>
    <row r="184" spans="1:47" s="2" customFormat="1" ht="12">
      <c r="A184" s="37"/>
      <c r="B184" s="38"/>
      <c r="C184" s="39"/>
      <c r="D184" s="255" t="s">
        <v>170</v>
      </c>
      <c r="E184" s="39"/>
      <c r="F184" s="256" t="s">
        <v>1160</v>
      </c>
      <c r="G184" s="39"/>
      <c r="H184" s="39"/>
      <c r="I184" s="153"/>
      <c r="J184" s="39"/>
      <c r="K184" s="39"/>
      <c r="L184" s="43"/>
      <c r="M184" s="257"/>
      <c r="N184" s="25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86</v>
      </c>
    </row>
    <row r="185" spans="1:65" s="2" customFormat="1" ht="21.75" customHeight="1">
      <c r="A185" s="37"/>
      <c r="B185" s="38"/>
      <c r="C185" s="281" t="s">
        <v>316</v>
      </c>
      <c r="D185" s="281" t="s">
        <v>214</v>
      </c>
      <c r="E185" s="282" t="s">
        <v>1162</v>
      </c>
      <c r="F185" s="283" t="s">
        <v>1163</v>
      </c>
      <c r="G185" s="284" t="s">
        <v>234</v>
      </c>
      <c r="H185" s="285">
        <v>8</v>
      </c>
      <c r="I185" s="286"/>
      <c r="J185" s="287">
        <f>ROUND(I185*H185,2)</f>
        <v>0</v>
      </c>
      <c r="K185" s="283" t="s">
        <v>1</v>
      </c>
      <c r="L185" s="288"/>
      <c r="M185" s="289" t="s">
        <v>1</v>
      </c>
      <c r="N185" s="290" t="s">
        <v>41</v>
      </c>
      <c r="O185" s="90"/>
      <c r="P185" s="251">
        <f>O185*H185</f>
        <v>0</v>
      </c>
      <c r="Q185" s="251">
        <v>0.00027</v>
      </c>
      <c r="R185" s="251">
        <f>Q185*H185</f>
        <v>0.00216</v>
      </c>
      <c r="S185" s="251">
        <v>0</v>
      </c>
      <c r="T185" s="25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3" t="s">
        <v>213</v>
      </c>
      <c r="AT185" s="253" t="s">
        <v>214</v>
      </c>
      <c r="AU185" s="253" t="s">
        <v>86</v>
      </c>
      <c r="AY185" s="16" t="s">
        <v>161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6" t="s">
        <v>84</v>
      </c>
      <c r="BK185" s="254">
        <f>ROUND(I185*H185,2)</f>
        <v>0</v>
      </c>
      <c r="BL185" s="16" t="s">
        <v>168</v>
      </c>
      <c r="BM185" s="253" t="s">
        <v>1164</v>
      </c>
    </row>
    <row r="186" spans="1:47" s="2" customFormat="1" ht="12">
      <c r="A186" s="37"/>
      <c r="B186" s="38"/>
      <c r="C186" s="39"/>
      <c r="D186" s="255" t="s">
        <v>170</v>
      </c>
      <c r="E186" s="39"/>
      <c r="F186" s="256" t="s">
        <v>1163</v>
      </c>
      <c r="G186" s="39"/>
      <c r="H186" s="39"/>
      <c r="I186" s="153"/>
      <c r="J186" s="39"/>
      <c r="K186" s="39"/>
      <c r="L186" s="43"/>
      <c r="M186" s="257"/>
      <c r="N186" s="25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86</v>
      </c>
    </row>
    <row r="187" spans="1:65" s="2" customFormat="1" ht="21.75" customHeight="1">
      <c r="A187" s="37"/>
      <c r="B187" s="38"/>
      <c r="C187" s="242" t="s">
        <v>323</v>
      </c>
      <c r="D187" s="242" t="s">
        <v>163</v>
      </c>
      <c r="E187" s="243" t="s">
        <v>1165</v>
      </c>
      <c r="F187" s="244" t="s">
        <v>1166</v>
      </c>
      <c r="G187" s="245" t="s">
        <v>289</v>
      </c>
      <c r="H187" s="246">
        <v>1</v>
      </c>
      <c r="I187" s="247"/>
      <c r="J187" s="248">
        <f>ROUND(I187*H187,2)</f>
        <v>0</v>
      </c>
      <c r="K187" s="244" t="s">
        <v>1</v>
      </c>
      <c r="L187" s="43"/>
      <c r="M187" s="249" t="s">
        <v>1</v>
      </c>
      <c r="N187" s="250" t="s">
        <v>41</v>
      </c>
      <c r="O187" s="90"/>
      <c r="P187" s="251">
        <f>O187*H187</f>
        <v>0</v>
      </c>
      <c r="Q187" s="251">
        <v>0.00449</v>
      </c>
      <c r="R187" s="251">
        <f>Q187*H187</f>
        <v>0.00449</v>
      </c>
      <c r="S187" s="251">
        <v>0</v>
      </c>
      <c r="T187" s="25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3" t="s">
        <v>168</v>
      </c>
      <c r="AT187" s="253" t="s">
        <v>163</v>
      </c>
      <c r="AU187" s="253" t="s">
        <v>86</v>
      </c>
      <c r="AY187" s="16" t="s">
        <v>161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6" t="s">
        <v>84</v>
      </c>
      <c r="BK187" s="254">
        <f>ROUND(I187*H187,2)</f>
        <v>0</v>
      </c>
      <c r="BL187" s="16" t="s">
        <v>168</v>
      </c>
      <c r="BM187" s="253" t="s">
        <v>1167</v>
      </c>
    </row>
    <row r="188" spans="1:47" s="2" customFormat="1" ht="12">
      <c r="A188" s="37"/>
      <c r="B188" s="38"/>
      <c r="C188" s="39"/>
      <c r="D188" s="255" t="s">
        <v>170</v>
      </c>
      <c r="E188" s="39"/>
      <c r="F188" s="256" t="s">
        <v>1166</v>
      </c>
      <c r="G188" s="39"/>
      <c r="H188" s="39"/>
      <c r="I188" s="153"/>
      <c r="J188" s="39"/>
      <c r="K188" s="39"/>
      <c r="L188" s="43"/>
      <c r="M188" s="257"/>
      <c r="N188" s="258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86</v>
      </c>
    </row>
    <row r="189" spans="1:65" s="2" customFormat="1" ht="21.75" customHeight="1">
      <c r="A189" s="37"/>
      <c r="B189" s="38"/>
      <c r="C189" s="242" t="s">
        <v>329</v>
      </c>
      <c r="D189" s="242" t="s">
        <v>163</v>
      </c>
      <c r="E189" s="243" t="s">
        <v>1168</v>
      </c>
      <c r="F189" s="244" t="s">
        <v>1169</v>
      </c>
      <c r="G189" s="245" t="s">
        <v>289</v>
      </c>
      <c r="H189" s="246">
        <v>1</v>
      </c>
      <c r="I189" s="247"/>
      <c r="J189" s="248">
        <f>ROUND(I189*H189,2)</f>
        <v>0</v>
      </c>
      <c r="K189" s="244" t="s">
        <v>1</v>
      </c>
      <c r="L189" s="43"/>
      <c r="M189" s="249" t="s">
        <v>1</v>
      </c>
      <c r="N189" s="250" t="s">
        <v>41</v>
      </c>
      <c r="O189" s="90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3" t="s">
        <v>168</v>
      </c>
      <c r="AT189" s="253" t="s">
        <v>163</v>
      </c>
      <c r="AU189" s="253" t="s">
        <v>86</v>
      </c>
      <c r="AY189" s="16" t="s">
        <v>161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6" t="s">
        <v>84</v>
      </c>
      <c r="BK189" s="254">
        <f>ROUND(I189*H189,2)</f>
        <v>0</v>
      </c>
      <c r="BL189" s="16" t="s">
        <v>168</v>
      </c>
      <c r="BM189" s="253" t="s">
        <v>1170</v>
      </c>
    </row>
    <row r="190" spans="1:47" s="2" customFormat="1" ht="12">
      <c r="A190" s="37"/>
      <c r="B190" s="38"/>
      <c r="C190" s="39"/>
      <c r="D190" s="255" t="s">
        <v>170</v>
      </c>
      <c r="E190" s="39"/>
      <c r="F190" s="256" t="s">
        <v>1169</v>
      </c>
      <c r="G190" s="39"/>
      <c r="H190" s="39"/>
      <c r="I190" s="153"/>
      <c r="J190" s="39"/>
      <c r="K190" s="39"/>
      <c r="L190" s="43"/>
      <c r="M190" s="257"/>
      <c r="N190" s="25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86</v>
      </c>
    </row>
    <row r="191" spans="1:65" s="2" customFormat="1" ht="21.75" customHeight="1">
      <c r="A191" s="37"/>
      <c r="B191" s="38"/>
      <c r="C191" s="281" t="s">
        <v>334</v>
      </c>
      <c r="D191" s="281" t="s">
        <v>214</v>
      </c>
      <c r="E191" s="282" t="s">
        <v>1171</v>
      </c>
      <c r="F191" s="283" t="s">
        <v>1172</v>
      </c>
      <c r="G191" s="284" t="s">
        <v>289</v>
      </c>
      <c r="H191" s="285">
        <v>1</v>
      </c>
      <c r="I191" s="286"/>
      <c r="J191" s="287">
        <f>ROUND(I191*H191,2)</f>
        <v>0</v>
      </c>
      <c r="K191" s="283" t="s">
        <v>1</v>
      </c>
      <c r="L191" s="288"/>
      <c r="M191" s="289" t="s">
        <v>1</v>
      </c>
      <c r="N191" s="290" t="s">
        <v>41</v>
      </c>
      <c r="O191" s="90"/>
      <c r="P191" s="251">
        <f>O191*H191</f>
        <v>0</v>
      </c>
      <c r="Q191" s="251">
        <v>0.0063</v>
      </c>
      <c r="R191" s="251">
        <f>Q191*H191</f>
        <v>0.0063</v>
      </c>
      <c r="S191" s="251">
        <v>0</v>
      </c>
      <c r="T191" s="25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3" t="s">
        <v>213</v>
      </c>
      <c r="AT191" s="253" t="s">
        <v>214</v>
      </c>
      <c r="AU191" s="253" t="s">
        <v>86</v>
      </c>
      <c r="AY191" s="16" t="s">
        <v>161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6" t="s">
        <v>84</v>
      </c>
      <c r="BK191" s="254">
        <f>ROUND(I191*H191,2)</f>
        <v>0</v>
      </c>
      <c r="BL191" s="16" t="s">
        <v>168</v>
      </c>
      <c r="BM191" s="253" t="s">
        <v>1173</v>
      </c>
    </row>
    <row r="192" spans="1:47" s="2" customFormat="1" ht="12">
      <c r="A192" s="37"/>
      <c r="B192" s="38"/>
      <c r="C192" s="39"/>
      <c r="D192" s="255" t="s">
        <v>170</v>
      </c>
      <c r="E192" s="39"/>
      <c r="F192" s="256" t="s">
        <v>1172</v>
      </c>
      <c r="G192" s="39"/>
      <c r="H192" s="39"/>
      <c r="I192" s="153"/>
      <c r="J192" s="39"/>
      <c r="K192" s="39"/>
      <c r="L192" s="43"/>
      <c r="M192" s="257"/>
      <c r="N192" s="258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86</v>
      </c>
    </row>
    <row r="193" spans="1:65" s="2" customFormat="1" ht="21.75" customHeight="1">
      <c r="A193" s="37"/>
      <c r="B193" s="38"/>
      <c r="C193" s="281" t="s">
        <v>339</v>
      </c>
      <c r="D193" s="281" t="s">
        <v>214</v>
      </c>
      <c r="E193" s="282" t="s">
        <v>1174</v>
      </c>
      <c r="F193" s="283" t="s">
        <v>1175</v>
      </c>
      <c r="G193" s="284" t="s">
        <v>289</v>
      </c>
      <c r="H193" s="285">
        <v>1</v>
      </c>
      <c r="I193" s="286"/>
      <c r="J193" s="287">
        <f>ROUND(I193*H193,2)</f>
        <v>0</v>
      </c>
      <c r="K193" s="283" t="s">
        <v>1</v>
      </c>
      <c r="L193" s="288"/>
      <c r="M193" s="289" t="s">
        <v>1</v>
      </c>
      <c r="N193" s="290" t="s">
        <v>41</v>
      </c>
      <c r="O193" s="90"/>
      <c r="P193" s="251">
        <f>O193*H193</f>
        <v>0</v>
      </c>
      <c r="Q193" s="251">
        <v>0.005</v>
      </c>
      <c r="R193" s="251">
        <f>Q193*H193</f>
        <v>0.005</v>
      </c>
      <c r="S193" s="251">
        <v>0</v>
      </c>
      <c r="T193" s="25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3" t="s">
        <v>213</v>
      </c>
      <c r="AT193" s="253" t="s">
        <v>214</v>
      </c>
      <c r="AU193" s="253" t="s">
        <v>86</v>
      </c>
      <c r="AY193" s="16" t="s">
        <v>161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6" t="s">
        <v>84</v>
      </c>
      <c r="BK193" s="254">
        <f>ROUND(I193*H193,2)</f>
        <v>0</v>
      </c>
      <c r="BL193" s="16" t="s">
        <v>168</v>
      </c>
      <c r="BM193" s="253" t="s">
        <v>1176</v>
      </c>
    </row>
    <row r="194" spans="1:47" s="2" customFormat="1" ht="12">
      <c r="A194" s="37"/>
      <c r="B194" s="38"/>
      <c r="C194" s="39"/>
      <c r="D194" s="255" t="s">
        <v>170</v>
      </c>
      <c r="E194" s="39"/>
      <c r="F194" s="256" t="s">
        <v>1175</v>
      </c>
      <c r="G194" s="39"/>
      <c r="H194" s="39"/>
      <c r="I194" s="153"/>
      <c r="J194" s="39"/>
      <c r="K194" s="39"/>
      <c r="L194" s="43"/>
      <c r="M194" s="257"/>
      <c r="N194" s="25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86</v>
      </c>
    </row>
    <row r="195" spans="1:65" s="2" customFormat="1" ht="16.5" customHeight="1">
      <c r="A195" s="37"/>
      <c r="B195" s="38"/>
      <c r="C195" s="281" t="s">
        <v>346</v>
      </c>
      <c r="D195" s="281" t="s">
        <v>214</v>
      </c>
      <c r="E195" s="282" t="s">
        <v>1177</v>
      </c>
      <c r="F195" s="283" t="s">
        <v>1178</v>
      </c>
      <c r="G195" s="284" t="s">
        <v>289</v>
      </c>
      <c r="H195" s="285">
        <v>1</v>
      </c>
      <c r="I195" s="286"/>
      <c r="J195" s="287">
        <f>ROUND(I195*H195,2)</f>
        <v>0</v>
      </c>
      <c r="K195" s="283" t="s">
        <v>1</v>
      </c>
      <c r="L195" s="288"/>
      <c r="M195" s="289" t="s">
        <v>1</v>
      </c>
      <c r="N195" s="290" t="s">
        <v>41</v>
      </c>
      <c r="O195" s="90"/>
      <c r="P195" s="251">
        <f>O195*H195</f>
        <v>0</v>
      </c>
      <c r="Q195" s="251">
        <v>0.0111</v>
      </c>
      <c r="R195" s="251">
        <f>Q195*H195</f>
        <v>0.0111</v>
      </c>
      <c r="S195" s="251">
        <v>0</v>
      </c>
      <c r="T195" s="25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3" t="s">
        <v>213</v>
      </c>
      <c r="AT195" s="253" t="s">
        <v>214</v>
      </c>
      <c r="AU195" s="253" t="s">
        <v>86</v>
      </c>
      <c r="AY195" s="16" t="s">
        <v>161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6" t="s">
        <v>84</v>
      </c>
      <c r="BK195" s="254">
        <f>ROUND(I195*H195,2)</f>
        <v>0</v>
      </c>
      <c r="BL195" s="16" t="s">
        <v>168</v>
      </c>
      <c r="BM195" s="253" t="s">
        <v>1179</v>
      </c>
    </row>
    <row r="196" spans="1:47" s="2" customFormat="1" ht="12">
      <c r="A196" s="37"/>
      <c r="B196" s="38"/>
      <c r="C196" s="39"/>
      <c r="D196" s="255" t="s">
        <v>170</v>
      </c>
      <c r="E196" s="39"/>
      <c r="F196" s="256" t="s">
        <v>1178</v>
      </c>
      <c r="G196" s="39"/>
      <c r="H196" s="39"/>
      <c r="I196" s="153"/>
      <c r="J196" s="39"/>
      <c r="K196" s="39"/>
      <c r="L196" s="43"/>
      <c r="M196" s="257"/>
      <c r="N196" s="25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86</v>
      </c>
    </row>
    <row r="197" spans="1:65" s="2" customFormat="1" ht="21.75" customHeight="1">
      <c r="A197" s="37"/>
      <c r="B197" s="38"/>
      <c r="C197" s="242" t="s">
        <v>350</v>
      </c>
      <c r="D197" s="242" t="s">
        <v>163</v>
      </c>
      <c r="E197" s="243" t="s">
        <v>1180</v>
      </c>
      <c r="F197" s="244" t="s">
        <v>1181</v>
      </c>
      <c r="G197" s="245" t="s">
        <v>234</v>
      </c>
      <c r="H197" s="246">
        <v>8</v>
      </c>
      <c r="I197" s="247"/>
      <c r="J197" s="248">
        <f>ROUND(I197*H197,2)</f>
        <v>0</v>
      </c>
      <c r="K197" s="244" t="s">
        <v>1</v>
      </c>
      <c r="L197" s="43"/>
      <c r="M197" s="249" t="s">
        <v>1</v>
      </c>
      <c r="N197" s="250" t="s">
        <v>41</v>
      </c>
      <c r="O197" s="90"/>
      <c r="P197" s="251">
        <f>O197*H197</f>
        <v>0</v>
      </c>
      <c r="Q197" s="251">
        <v>0</v>
      </c>
      <c r="R197" s="251">
        <f>Q197*H197</f>
        <v>0</v>
      </c>
      <c r="S197" s="251">
        <v>0</v>
      </c>
      <c r="T197" s="25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3" t="s">
        <v>168</v>
      </c>
      <c r="AT197" s="253" t="s">
        <v>163</v>
      </c>
      <c r="AU197" s="253" t="s">
        <v>86</v>
      </c>
      <c r="AY197" s="16" t="s">
        <v>161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6" t="s">
        <v>84</v>
      </c>
      <c r="BK197" s="254">
        <f>ROUND(I197*H197,2)</f>
        <v>0</v>
      </c>
      <c r="BL197" s="16" t="s">
        <v>168</v>
      </c>
      <c r="BM197" s="253" t="s">
        <v>1182</v>
      </c>
    </row>
    <row r="198" spans="1:47" s="2" customFormat="1" ht="12">
      <c r="A198" s="37"/>
      <c r="B198" s="38"/>
      <c r="C198" s="39"/>
      <c r="D198" s="255" t="s">
        <v>170</v>
      </c>
      <c r="E198" s="39"/>
      <c r="F198" s="256" t="s">
        <v>1181</v>
      </c>
      <c r="G198" s="39"/>
      <c r="H198" s="39"/>
      <c r="I198" s="153"/>
      <c r="J198" s="39"/>
      <c r="K198" s="39"/>
      <c r="L198" s="43"/>
      <c r="M198" s="257"/>
      <c r="N198" s="258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86</v>
      </c>
    </row>
    <row r="199" spans="1:65" s="2" customFormat="1" ht="16.5" customHeight="1">
      <c r="A199" s="37"/>
      <c r="B199" s="38"/>
      <c r="C199" s="242" t="s">
        <v>356</v>
      </c>
      <c r="D199" s="242" t="s">
        <v>163</v>
      </c>
      <c r="E199" s="243" t="s">
        <v>1183</v>
      </c>
      <c r="F199" s="244" t="s">
        <v>1184</v>
      </c>
      <c r="G199" s="245" t="s">
        <v>234</v>
      </c>
      <c r="H199" s="246">
        <v>8</v>
      </c>
      <c r="I199" s="247"/>
      <c r="J199" s="248">
        <f>ROUND(I199*H199,2)</f>
        <v>0</v>
      </c>
      <c r="K199" s="244" t="s">
        <v>1</v>
      </c>
      <c r="L199" s="43"/>
      <c r="M199" s="249" t="s">
        <v>1</v>
      </c>
      <c r="N199" s="250" t="s">
        <v>41</v>
      </c>
      <c r="O199" s="90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3" t="s">
        <v>168</v>
      </c>
      <c r="AT199" s="253" t="s">
        <v>163</v>
      </c>
      <c r="AU199" s="253" t="s">
        <v>86</v>
      </c>
      <c r="AY199" s="16" t="s">
        <v>161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6" t="s">
        <v>84</v>
      </c>
      <c r="BK199" s="254">
        <f>ROUND(I199*H199,2)</f>
        <v>0</v>
      </c>
      <c r="BL199" s="16" t="s">
        <v>168</v>
      </c>
      <c r="BM199" s="253" t="s">
        <v>1185</v>
      </c>
    </row>
    <row r="200" spans="1:47" s="2" customFormat="1" ht="12">
      <c r="A200" s="37"/>
      <c r="B200" s="38"/>
      <c r="C200" s="39"/>
      <c r="D200" s="255" t="s">
        <v>170</v>
      </c>
      <c r="E200" s="39"/>
      <c r="F200" s="256" t="s">
        <v>1184</v>
      </c>
      <c r="G200" s="39"/>
      <c r="H200" s="39"/>
      <c r="I200" s="153"/>
      <c r="J200" s="39"/>
      <c r="K200" s="39"/>
      <c r="L200" s="43"/>
      <c r="M200" s="257"/>
      <c r="N200" s="258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86</v>
      </c>
    </row>
    <row r="201" spans="1:65" s="2" customFormat="1" ht="21.75" customHeight="1">
      <c r="A201" s="37"/>
      <c r="B201" s="38"/>
      <c r="C201" s="242" t="s">
        <v>362</v>
      </c>
      <c r="D201" s="242" t="s">
        <v>163</v>
      </c>
      <c r="E201" s="243" t="s">
        <v>1186</v>
      </c>
      <c r="F201" s="244" t="s">
        <v>1187</v>
      </c>
      <c r="G201" s="245" t="s">
        <v>289</v>
      </c>
      <c r="H201" s="246">
        <v>1</v>
      </c>
      <c r="I201" s="247"/>
      <c r="J201" s="248">
        <f>ROUND(I201*H201,2)</f>
        <v>0</v>
      </c>
      <c r="K201" s="244" t="s">
        <v>1</v>
      </c>
      <c r="L201" s="43"/>
      <c r="M201" s="249" t="s">
        <v>1</v>
      </c>
      <c r="N201" s="250" t="s">
        <v>41</v>
      </c>
      <c r="O201" s="90"/>
      <c r="P201" s="251">
        <f>O201*H201</f>
        <v>0</v>
      </c>
      <c r="Q201" s="251">
        <v>0.03168</v>
      </c>
      <c r="R201" s="251">
        <f>Q201*H201</f>
        <v>0.03168</v>
      </c>
      <c r="S201" s="251">
        <v>0</v>
      </c>
      <c r="T201" s="25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3" t="s">
        <v>168</v>
      </c>
      <c r="AT201" s="253" t="s">
        <v>163</v>
      </c>
      <c r="AU201" s="253" t="s">
        <v>86</v>
      </c>
      <c r="AY201" s="16" t="s">
        <v>161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6" t="s">
        <v>84</v>
      </c>
      <c r="BK201" s="254">
        <f>ROUND(I201*H201,2)</f>
        <v>0</v>
      </c>
      <c r="BL201" s="16" t="s">
        <v>168</v>
      </c>
      <c r="BM201" s="253" t="s">
        <v>1188</v>
      </c>
    </row>
    <row r="202" spans="1:47" s="2" customFormat="1" ht="12">
      <c r="A202" s="37"/>
      <c r="B202" s="38"/>
      <c r="C202" s="39"/>
      <c r="D202" s="255" t="s">
        <v>170</v>
      </c>
      <c r="E202" s="39"/>
      <c r="F202" s="256" t="s">
        <v>1187</v>
      </c>
      <c r="G202" s="39"/>
      <c r="H202" s="39"/>
      <c r="I202" s="153"/>
      <c r="J202" s="39"/>
      <c r="K202" s="39"/>
      <c r="L202" s="43"/>
      <c r="M202" s="257"/>
      <c r="N202" s="25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86</v>
      </c>
    </row>
    <row r="203" spans="1:65" s="2" customFormat="1" ht="16.5" customHeight="1">
      <c r="A203" s="37"/>
      <c r="B203" s="38"/>
      <c r="C203" s="242" t="s">
        <v>368</v>
      </c>
      <c r="D203" s="242" t="s">
        <v>163</v>
      </c>
      <c r="E203" s="243" t="s">
        <v>1189</v>
      </c>
      <c r="F203" s="244" t="s">
        <v>1190</v>
      </c>
      <c r="G203" s="245" t="s">
        <v>289</v>
      </c>
      <c r="H203" s="246">
        <v>1</v>
      </c>
      <c r="I203" s="247"/>
      <c r="J203" s="248">
        <f>ROUND(I203*H203,2)</f>
        <v>0</v>
      </c>
      <c r="K203" s="244" t="s">
        <v>1</v>
      </c>
      <c r="L203" s="43"/>
      <c r="M203" s="249" t="s">
        <v>1</v>
      </c>
      <c r="N203" s="250" t="s">
        <v>41</v>
      </c>
      <c r="O203" s="90"/>
      <c r="P203" s="251">
        <f>O203*H203</f>
        <v>0</v>
      </c>
      <c r="Q203" s="251">
        <v>0.06383</v>
      </c>
      <c r="R203" s="251">
        <f>Q203*H203</f>
        <v>0.06383</v>
      </c>
      <c r="S203" s="251">
        <v>0</v>
      </c>
      <c r="T203" s="25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3" t="s">
        <v>168</v>
      </c>
      <c r="AT203" s="253" t="s">
        <v>163</v>
      </c>
      <c r="AU203" s="253" t="s">
        <v>86</v>
      </c>
      <c r="AY203" s="16" t="s">
        <v>161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6" t="s">
        <v>84</v>
      </c>
      <c r="BK203" s="254">
        <f>ROUND(I203*H203,2)</f>
        <v>0</v>
      </c>
      <c r="BL203" s="16" t="s">
        <v>168</v>
      </c>
      <c r="BM203" s="253" t="s">
        <v>1191</v>
      </c>
    </row>
    <row r="204" spans="1:47" s="2" customFormat="1" ht="12">
      <c r="A204" s="37"/>
      <c r="B204" s="38"/>
      <c r="C204" s="39"/>
      <c r="D204" s="255" t="s">
        <v>170</v>
      </c>
      <c r="E204" s="39"/>
      <c r="F204" s="256" t="s">
        <v>1190</v>
      </c>
      <c r="G204" s="39"/>
      <c r="H204" s="39"/>
      <c r="I204" s="153"/>
      <c r="J204" s="39"/>
      <c r="K204" s="39"/>
      <c r="L204" s="43"/>
      <c r="M204" s="257"/>
      <c r="N204" s="258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86</v>
      </c>
    </row>
    <row r="205" spans="1:63" s="12" customFormat="1" ht="22.8" customHeight="1">
      <c r="A205" s="12"/>
      <c r="B205" s="226"/>
      <c r="C205" s="227"/>
      <c r="D205" s="228" t="s">
        <v>75</v>
      </c>
      <c r="E205" s="240" t="s">
        <v>220</v>
      </c>
      <c r="F205" s="240" t="s">
        <v>1192</v>
      </c>
      <c r="G205" s="227"/>
      <c r="H205" s="227"/>
      <c r="I205" s="230"/>
      <c r="J205" s="241">
        <f>BK205</f>
        <v>0</v>
      </c>
      <c r="K205" s="227"/>
      <c r="L205" s="232"/>
      <c r="M205" s="233"/>
      <c r="N205" s="234"/>
      <c r="O205" s="234"/>
      <c r="P205" s="235">
        <f>P206+SUM(P207:P216)</f>
        <v>0</v>
      </c>
      <c r="Q205" s="234"/>
      <c r="R205" s="235">
        <f>R206+SUM(R207:R216)</f>
        <v>0.11519</v>
      </c>
      <c r="S205" s="234"/>
      <c r="T205" s="236">
        <f>T206+SUM(T207:T216)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7" t="s">
        <v>84</v>
      </c>
      <c r="AT205" s="238" t="s">
        <v>75</v>
      </c>
      <c r="AU205" s="238" t="s">
        <v>84</v>
      </c>
      <c r="AY205" s="237" t="s">
        <v>161</v>
      </c>
      <c r="BK205" s="239">
        <f>BK206+SUM(BK207:BK216)</f>
        <v>0</v>
      </c>
    </row>
    <row r="206" spans="1:65" s="2" customFormat="1" ht="33" customHeight="1">
      <c r="A206" s="37"/>
      <c r="B206" s="38"/>
      <c r="C206" s="242" t="s">
        <v>373</v>
      </c>
      <c r="D206" s="242" t="s">
        <v>163</v>
      </c>
      <c r="E206" s="243" t="s">
        <v>1193</v>
      </c>
      <c r="F206" s="244" t="s">
        <v>1194</v>
      </c>
      <c r="G206" s="245" t="s">
        <v>234</v>
      </c>
      <c r="H206" s="246">
        <v>1</v>
      </c>
      <c r="I206" s="247"/>
      <c r="J206" s="248">
        <f>ROUND(I206*H206,2)</f>
        <v>0</v>
      </c>
      <c r="K206" s="244" t="s">
        <v>1</v>
      </c>
      <c r="L206" s="43"/>
      <c r="M206" s="249" t="s">
        <v>1</v>
      </c>
      <c r="N206" s="250" t="s">
        <v>41</v>
      </c>
      <c r="O206" s="90"/>
      <c r="P206" s="251">
        <f>O206*H206</f>
        <v>0</v>
      </c>
      <c r="Q206" s="251">
        <v>0.11519</v>
      </c>
      <c r="R206" s="251">
        <f>Q206*H206</f>
        <v>0.11519</v>
      </c>
      <c r="S206" s="251">
        <v>0</v>
      </c>
      <c r="T206" s="25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3" t="s">
        <v>168</v>
      </c>
      <c r="AT206" s="253" t="s">
        <v>163</v>
      </c>
      <c r="AU206" s="253" t="s">
        <v>86</v>
      </c>
      <c r="AY206" s="16" t="s">
        <v>161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6" t="s">
        <v>84</v>
      </c>
      <c r="BK206" s="254">
        <f>ROUND(I206*H206,2)</f>
        <v>0</v>
      </c>
      <c r="BL206" s="16" t="s">
        <v>168</v>
      </c>
      <c r="BM206" s="253" t="s">
        <v>1195</v>
      </c>
    </row>
    <row r="207" spans="1:47" s="2" customFormat="1" ht="12">
      <c r="A207" s="37"/>
      <c r="B207" s="38"/>
      <c r="C207" s="39"/>
      <c r="D207" s="255" t="s">
        <v>170</v>
      </c>
      <c r="E207" s="39"/>
      <c r="F207" s="256" t="s">
        <v>1194</v>
      </c>
      <c r="G207" s="39"/>
      <c r="H207" s="39"/>
      <c r="I207" s="153"/>
      <c r="J207" s="39"/>
      <c r="K207" s="39"/>
      <c r="L207" s="43"/>
      <c r="M207" s="257"/>
      <c r="N207" s="25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86</v>
      </c>
    </row>
    <row r="208" spans="1:65" s="2" customFormat="1" ht="21.75" customHeight="1">
      <c r="A208" s="37"/>
      <c r="B208" s="38"/>
      <c r="C208" s="242" t="s">
        <v>379</v>
      </c>
      <c r="D208" s="242" t="s">
        <v>163</v>
      </c>
      <c r="E208" s="243" t="s">
        <v>1196</v>
      </c>
      <c r="F208" s="244" t="s">
        <v>1197</v>
      </c>
      <c r="G208" s="245" t="s">
        <v>234</v>
      </c>
      <c r="H208" s="246">
        <v>1</v>
      </c>
      <c r="I208" s="247"/>
      <c r="J208" s="248">
        <f>ROUND(I208*H208,2)</f>
        <v>0</v>
      </c>
      <c r="K208" s="244" t="s">
        <v>1</v>
      </c>
      <c r="L208" s="43"/>
      <c r="M208" s="249" t="s">
        <v>1</v>
      </c>
      <c r="N208" s="250" t="s">
        <v>41</v>
      </c>
      <c r="O208" s="90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3" t="s">
        <v>168</v>
      </c>
      <c r="AT208" s="253" t="s">
        <v>163</v>
      </c>
      <c r="AU208" s="253" t="s">
        <v>86</v>
      </c>
      <c r="AY208" s="16" t="s">
        <v>161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6" t="s">
        <v>84</v>
      </c>
      <c r="BK208" s="254">
        <f>ROUND(I208*H208,2)</f>
        <v>0</v>
      </c>
      <c r="BL208" s="16" t="s">
        <v>168</v>
      </c>
      <c r="BM208" s="253" t="s">
        <v>1198</v>
      </c>
    </row>
    <row r="209" spans="1:47" s="2" customFormat="1" ht="12">
      <c r="A209" s="37"/>
      <c r="B209" s="38"/>
      <c r="C209" s="39"/>
      <c r="D209" s="255" t="s">
        <v>170</v>
      </c>
      <c r="E209" s="39"/>
      <c r="F209" s="256" t="s">
        <v>1197</v>
      </c>
      <c r="G209" s="39"/>
      <c r="H209" s="39"/>
      <c r="I209" s="153"/>
      <c r="J209" s="39"/>
      <c r="K209" s="39"/>
      <c r="L209" s="43"/>
      <c r="M209" s="257"/>
      <c r="N209" s="258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86</v>
      </c>
    </row>
    <row r="210" spans="1:65" s="2" customFormat="1" ht="21.75" customHeight="1">
      <c r="A210" s="37"/>
      <c r="B210" s="38"/>
      <c r="C210" s="242" t="s">
        <v>384</v>
      </c>
      <c r="D210" s="242" t="s">
        <v>163</v>
      </c>
      <c r="E210" s="243" t="s">
        <v>1199</v>
      </c>
      <c r="F210" s="244" t="s">
        <v>1200</v>
      </c>
      <c r="G210" s="245" t="s">
        <v>210</v>
      </c>
      <c r="H210" s="246">
        <v>1.89</v>
      </c>
      <c r="I210" s="247"/>
      <c r="J210" s="248">
        <f>ROUND(I210*H210,2)</f>
        <v>0</v>
      </c>
      <c r="K210" s="244" t="s">
        <v>1</v>
      </c>
      <c r="L210" s="43"/>
      <c r="M210" s="249" t="s">
        <v>1</v>
      </c>
      <c r="N210" s="250" t="s">
        <v>41</v>
      </c>
      <c r="O210" s="90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3" t="s">
        <v>168</v>
      </c>
      <c r="AT210" s="253" t="s">
        <v>163</v>
      </c>
      <c r="AU210" s="253" t="s">
        <v>86</v>
      </c>
      <c r="AY210" s="16" t="s">
        <v>161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6" t="s">
        <v>84</v>
      </c>
      <c r="BK210" s="254">
        <f>ROUND(I210*H210,2)</f>
        <v>0</v>
      </c>
      <c r="BL210" s="16" t="s">
        <v>168</v>
      </c>
      <c r="BM210" s="253" t="s">
        <v>1201</v>
      </c>
    </row>
    <row r="211" spans="1:47" s="2" customFormat="1" ht="12">
      <c r="A211" s="37"/>
      <c r="B211" s="38"/>
      <c r="C211" s="39"/>
      <c r="D211" s="255" t="s">
        <v>170</v>
      </c>
      <c r="E211" s="39"/>
      <c r="F211" s="256" t="s">
        <v>1200</v>
      </c>
      <c r="G211" s="39"/>
      <c r="H211" s="39"/>
      <c r="I211" s="153"/>
      <c r="J211" s="39"/>
      <c r="K211" s="39"/>
      <c r="L211" s="43"/>
      <c r="M211" s="257"/>
      <c r="N211" s="258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86</v>
      </c>
    </row>
    <row r="212" spans="1:65" s="2" customFormat="1" ht="21.75" customHeight="1">
      <c r="A212" s="37"/>
      <c r="B212" s="38"/>
      <c r="C212" s="242" t="s">
        <v>390</v>
      </c>
      <c r="D212" s="242" t="s">
        <v>163</v>
      </c>
      <c r="E212" s="243" t="s">
        <v>1202</v>
      </c>
      <c r="F212" s="244" t="s">
        <v>1203</v>
      </c>
      <c r="G212" s="245" t="s">
        <v>197</v>
      </c>
      <c r="H212" s="246">
        <v>1.239</v>
      </c>
      <c r="I212" s="247"/>
      <c r="J212" s="248">
        <f>ROUND(I212*H212,2)</f>
        <v>0</v>
      </c>
      <c r="K212" s="244" t="s">
        <v>1</v>
      </c>
      <c r="L212" s="43"/>
      <c r="M212" s="249" t="s">
        <v>1</v>
      </c>
      <c r="N212" s="250" t="s">
        <v>41</v>
      </c>
      <c r="O212" s="90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3" t="s">
        <v>168</v>
      </c>
      <c r="AT212" s="253" t="s">
        <v>163</v>
      </c>
      <c r="AU212" s="253" t="s">
        <v>86</v>
      </c>
      <c r="AY212" s="16" t="s">
        <v>161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6" t="s">
        <v>84</v>
      </c>
      <c r="BK212" s="254">
        <f>ROUND(I212*H212,2)</f>
        <v>0</v>
      </c>
      <c r="BL212" s="16" t="s">
        <v>168</v>
      </c>
      <c r="BM212" s="253" t="s">
        <v>1204</v>
      </c>
    </row>
    <row r="213" spans="1:47" s="2" customFormat="1" ht="12">
      <c r="A213" s="37"/>
      <c r="B213" s="38"/>
      <c r="C213" s="39"/>
      <c r="D213" s="255" t="s">
        <v>170</v>
      </c>
      <c r="E213" s="39"/>
      <c r="F213" s="256" t="s">
        <v>1203</v>
      </c>
      <c r="G213" s="39"/>
      <c r="H213" s="39"/>
      <c r="I213" s="153"/>
      <c r="J213" s="39"/>
      <c r="K213" s="39"/>
      <c r="L213" s="43"/>
      <c r="M213" s="257"/>
      <c r="N213" s="258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86</v>
      </c>
    </row>
    <row r="214" spans="1:65" s="2" customFormat="1" ht="21.75" customHeight="1">
      <c r="A214" s="37"/>
      <c r="B214" s="38"/>
      <c r="C214" s="242" t="s">
        <v>394</v>
      </c>
      <c r="D214" s="242" t="s">
        <v>163</v>
      </c>
      <c r="E214" s="243" t="s">
        <v>1205</v>
      </c>
      <c r="F214" s="244" t="s">
        <v>1206</v>
      </c>
      <c r="G214" s="245" t="s">
        <v>197</v>
      </c>
      <c r="H214" s="246">
        <v>1.239</v>
      </c>
      <c r="I214" s="247"/>
      <c r="J214" s="248">
        <f>ROUND(I214*H214,2)</f>
        <v>0</v>
      </c>
      <c r="K214" s="244" t="s">
        <v>1</v>
      </c>
      <c r="L214" s="43"/>
      <c r="M214" s="249" t="s">
        <v>1</v>
      </c>
      <c r="N214" s="250" t="s">
        <v>41</v>
      </c>
      <c r="O214" s="90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3" t="s">
        <v>168</v>
      </c>
      <c r="AT214" s="253" t="s">
        <v>163</v>
      </c>
      <c r="AU214" s="253" t="s">
        <v>86</v>
      </c>
      <c r="AY214" s="16" t="s">
        <v>161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6" t="s">
        <v>84</v>
      </c>
      <c r="BK214" s="254">
        <f>ROUND(I214*H214,2)</f>
        <v>0</v>
      </c>
      <c r="BL214" s="16" t="s">
        <v>168</v>
      </c>
      <c r="BM214" s="253" t="s">
        <v>1207</v>
      </c>
    </row>
    <row r="215" spans="1:47" s="2" customFormat="1" ht="12">
      <c r="A215" s="37"/>
      <c r="B215" s="38"/>
      <c r="C215" s="39"/>
      <c r="D215" s="255" t="s">
        <v>170</v>
      </c>
      <c r="E215" s="39"/>
      <c r="F215" s="256" t="s">
        <v>1206</v>
      </c>
      <c r="G215" s="39"/>
      <c r="H215" s="39"/>
      <c r="I215" s="153"/>
      <c r="J215" s="39"/>
      <c r="K215" s="39"/>
      <c r="L215" s="43"/>
      <c r="M215" s="257"/>
      <c r="N215" s="258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86</v>
      </c>
    </row>
    <row r="216" spans="1:63" s="12" customFormat="1" ht="20.85" customHeight="1">
      <c r="A216" s="12"/>
      <c r="B216" s="226"/>
      <c r="C216" s="227"/>
      <c r="D216" s="228" t="s">
        <v>75</v>
      </c>
      <c r="E216" s="240" t="s">
        <v>740</v>
      </c>
      <c r="F216" s="240" t="s">
        <v>1208</v>
      </c>
      <c r="G216" s="227"/>
      <c r="H216" s="227"/>
      <c r="I216" s="230"/>
      <c r="J216" s="241">
        <f>BK216</f>
        <v>0</v>
      </c>
      <c r="K216" s="227"/>
      <c r="L216" s="232"/>
      <c r="M216" s="233"/>
      <c r="N216" s="234"/>
      <c r="O216" s="234"/>
      <c r="P216" s="235">
        <f>SUM(P217:P218)</f>
        <v>0</v>
      </c>
      <c r="Q216" s="234"/>
      <c r="R216" s="235">
        <f>SUM(R217:R218)</f>
        <v>0</v>
      </c>
      <c r="S216" s="234"/>
      <c r="T216" s="236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7" t="s">
        <v>84</v>
      </c>
      <c r="AT216" s="238" t="s">
        <v>75</v>
      </c>
      <c r="AU216" s="238" t="s">
        <v>86</v>
      </c>
      <c r="AY216" s="237" t="s">
        <v>161</v>
      </c>
      <c r="BK216" s="239">
        <f>SUM(BK217:BK218)</f>
        <v>0</v>
      </c>
    </row>
    <row r="217" spans="1:65" s="2" customFormat="1" ht="21.75" customHeight="1">
      <c r="A217" s="37"/>
      <c r="B217" s="38"/>
      <c r="C217" s="242" t="s">
        <v>399</v>
      </c>
      <c r="D217" s="242" t="s">
        <v>163</v>
      </c>
      <c r="E217" s="243" t="s">
        <v>1209</v>
      </c>
      <c r="F217" s="244" t="s">
        <v>1210</v>
      </c>
      <c r="G217" s="245" t="s">
        <v>197</v>
      </c>
      <c r="H217" s="246">
        <v>3.946</v>
      </c>
      <c r="I217" s="247"/>
      <c r="J217" s="248">
        <f>ROUND(I217*H217,2)</f>
        <v>0</v>
      </c>
      <c r="K217" s="244" t="s">
        <v>1</v>
      </c>
      <c r="L217" s="43"/>
      <c r="M217" s="249" t="s">
        <v>1</v>
      </c>
      <c r="N217" s="250" t="s">
        <v>41</v>
      </c>
      <c r="O217" s="90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3" t="s">
        <v>168</v>
      </c>
      <c r="AT217" s="253" t="s">
        <v>163</v>
      </c>
      <c r="AU217" s="253" t="s">
        <v>184</v>
      </c>
      <c r="AY217" s="16" t="s">
        <v>161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6" t="s">
        <v>84</v>
      </c>
      <c r="BK217" s="254">
        <f>ROUND(I217*H217,2)</f>
        <v>0</v>
      </c>
      <c r="BL217" s="16" t="s">
        <v>168</v>
      </c>
      <c r="BM217" s="253" t="s">
        <v>1211</v>
      </c>
    </row>
    <row r="218" spans="1:47" s="2" customFormat="1" ht="12">
      <c r="A218" s="37"/>
      <c r="B218" s="38"/>
      <c r="C218" s="39"/>
      <c r="D218" s="255" t="s">
        <v>170</v>
      </c>
      <c r="E218" s="39"/>
      <c r="F218" s="256" t="s">
        <v>1210</v>
      </c>
      <c r="G218" s="39"/>
      <c r="H218" s="39"/>
      <c r="I218" s="153"/>
      <c r="J218" s="39"/>
      <c r="K218" s="39"/>
      <c r="L218" s="43"/>
      <c r="M218" s="292"/>
      <c r="N218" s="293"/>
      <c r="O218" s="294"/>
      <c r="P218" s="294"/>
      <c r="Q218" s="294"/>
      <c r="R218" s="294"/>
      <c r="S218" s="294"/>
      <c r="T218" s="295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170</v>
      </c>
      <c r="AU218" s="16" t="s">
        <v>184</v>
      </c>
    </row>
    <row r="219" spans="1:31" s="2" customFormat="1" ht="6.95" customHeight="1">
      <c r="A219" s="37"/>
      <c r="B219" s="65"/>
      <c r="C219" s="66"/>
      <c r="D219" s="66"/>
      <c r="E219" s="66"/>
      <c r="F219" s="66"/>
      <c r="G219" s="66"/>
      <c r="H219" s="66"/>
      <c r="I219" s="191"/>
      <c r="J219" s="66"/>
      <c r="K219" s="66"/>
      <c r="L219" s="43"/>
      <c r="M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</sheetData>
  <sheetProtection password="CC35" sheet="1" objects="1" scenarios="1" formatColumns="0" formatRows="0" autoFilter="0"/>
  <autoFilter ref="C122:K21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1212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1213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831</v>
      </c>
      <c r="F15" s="37"/>
      <c r="G15" s="37"/>
      <c r="H15" s="37"/>
      <c r="I15" s="155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831</v>
      </c>
      <c r="F21" s="37"/>
      <c r="G21" s="37"/>
      <c r="H21" s="37"/>
      <c r="I21" s="155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831</v>
      </c>
      <c r="F24" s="37"/>
      <c r="G24" s="37"/>
      <c r="H24" s="37"/>
      <c r="I24" s="155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ROUND((SUM(BE123:BE208)),2)</f>
        <v>0</v>
      </c>
      <c r="G33" s="37"/>
      <c r="H33" s="37"/>
      <c r="I33" s="170">
        <v>0.21</v>
      </c>
      <c r="J33" s="169">
        <f>ROUND(((SUM(BE123:BE208))*I33),2)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ROUND((SUM(BF123:BF208)),2)</f>
        <v>0</v>
      </c>
      <c r="G34" s="37"/>
      <c r="H34" s="37"/>
      <c r="I34" s="170">
        <v>0.15</v>
      </c>
      <c r="J34" s="169">
        <f>ROUND(((SUM(BF123:BF208))*I34),2)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ROUND((SUM(BG123:BG208)),2)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ROUND((SUM(BH123:BH208)),2)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ROUND((SUM(BI123:BI208)),2)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SPLAŠKOVÁ KANALIZACE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Novostavba toalet na p.p.č. 426/1, k.ú. Podmokly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55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126</v>
      </c>
      <c r="E97" s="204"/>
      <c r="F97" s="204"/>
      <c r="G97" s="204"/>
      <c r="H97" s="204"/>
      <c r="I97" s="205"/>
      <c r="J97" s="206">
        <f>J124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127</v>
      </c>
      <c r="E98" s="210"/>
      <c r="F98" s="210"/>
      <c r="G98" s="210"/>
      <c r="H98" s="210"/>
      <c r="I98" s="211"/>
      <c r="J98" s="212">
        <f>J125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130</v>
      </c>
      <c r="E99" s="210"/>
      <c r="F99" s="210"/>
      <c r="G99" s="210"/>
      <c r="H99" s="210"/>
      <c r="I99" s="211"/>
      <c r="J99" s="212">
        <f>J170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1084</v>
      </c>
      <c r="E100" s="210"/>
      <c r="F100" s="210"/>
      <c r="G100" s="210"/>
      <c r="H100" s="210"/>
      <c r="I100" s="211"/>
      <c r="J100" s="212">
        <f>J173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1085</v>
      </c>
      <c r="E101" s="210"/>
      <c r="F101" s="210"/>
      <c r="G101" s="210"/>
      <c r="H101" s="210"/>
      <c r="I101" s="211"/>
      <c r="J101" s="212">
        <f>J182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1086</v>
      </c>
      <c r="E102" s="210"/>
      <c r="F102" s="210"/>
      <c r="G102" s="210"/>
      <c r="H102" s="210"/>
      <c r="I102" s="211"/>
      <c r="J102" s="212">
        <f>J195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208"/>
      <c r="C103" s="132"/>
      <c r="D103" s="209" t="s">
        <v>1087</v>
      </c>
      <c r="E103" s="210"/>
      <c r="F103" s="210"/>
      <c r="G103" s="210"/>
      <c r="H103" s="210"/>
      <c r="I103" s="211"/>
      <c r="J103" s="212">
        <f>J206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1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4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146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5" t="str">
        <f>E7</f>
        <v>Novostavba objektu toalet 426/1 Podmokly</v>
      </c>
      <c r="F113" s="31"/>
      <c r="G113" s="31"/>
      <c r="H113" s="31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119</v>
      </c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04 - SPLAŠKOVÁ KANALIZACE</v>
      </c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Novostavba toalet na p.p.č. 426/1, k.ú. Podmokly</v>
      </c>
      <c r="G117" s="39"/>
      <c r="H117" s="39"/>
      <c r="I117" s="155" t="s">
        <v>22</v>
      </c>
      <c r="J117" s="78" t="str">
        <f>IF(J12="","",J12)</f>
        <v>11. 4. 2020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155" t="s">
        <v>30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155" t="s">
        <v>33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214"/>
      <c r="B122" s="215"/>
      <c r="C122" s="216" t="s">
        <v>147</v>
      </c>
      <c r="D122" s="217" t="s">
        <v>61</v>
      </c>
      <c r="E122" s="217" t="s">
        <v>57</v>
      </c>
      <c r="F122" s="217" t="s">
        <v>58</v>
      </c>
      <c r="G122" s="217" t="s">
        <v>148</v>
      </c>
      <c r="H122" s="217" t="s">
        <v>149</v>
      </c>
      <c r="I122" s="218" t="s">
        <v>150</v>
      </c>
      <c r="J122" s="217" t="s">
        <v>123</v>
      </c>
      <c r="K122" s="219" t="s">
        <v>151</v>
      </c>
      <c r="L122" s="220"/>
      <c r="M122" s="99" t="s">
        <v>1</v>
      </c>
      <c r="N122" s="100" t="s">
        <v>40</v>
      </c>
      <c r="O122" s="100" t="s">
        <v>152</v>
      </c>
      <c r="P122" s="100" t="s">
        <v>153</v>
      </c>
      <c r="Q122" s="100" t="s">
        <v>154</v>
      </c>
      <c r="R122" s="100" t="s">
        <v>155</v>
      </c>
      <c r="S122" s="100" t="s">
        <v>156</v>
      </c>
      <c r="T122" s="101" t="s">
        <v>157</v>
      </c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</row>
    <row r="123" spans="1:63" s="2" customFormat="1" ht="22.8" customHeight="1">
      <c r="A123" s="37"/>
      <c r="B123" s="38"/>
      <c r="C123" s="106" t="s">
        <v>158</v>
      </c>
      <c r="D123" s="39"/>
      <c r="E123" s="39"/>
      <c r="F123" s="39"/>
      <c r="G123" s="39"/>
      <c r="H123" s="39"/>
      <c r="I123" s="153"/>
      <c r="J123" s="221">
        <f>BK123</f>
        <v>0</v>
      </c>
      <c r="K123" s="39"/>
      <c r="L123" s="43"/>
      <c r="M123" s="102"/>
      <c r="N123" s="222"/>
      <c r="O123" s="103"/>
      <c r="P123" s="223">
        <f>P124</f>
        <v>0</v>
      </c>
      <c r="Q123" s="103"/>
      <c r="R123" s="223">
        <f>R124</f>
        <v>3.49266902</v>
      </c>
      <c r="S123" s="103"/>
      <c r="T123" s="224">
        <f>T124</f>
        <v>0.8745000000000002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125</v>
      </c>
      <c r="BK123" s="225">
        <f>BK124</f>
        <v>0</v>
      </c>
    </row>
    <row r="124" spans="1:63" s="12" customFormat="1" ht="25.9" customHeight="1">
      <c r="A124" s="12"/>
      <c r="B124" s="226"/>
      <c r="C124" s="227"/>
      <c r="D124" s="228" t="s">
        <v>75</v>
      </c>
      <c r="E124" s="229" t="s">
        <v>159</v>
      </c>
      <c r="F124" s="229" t="s">
        <v>160</v>
      </c>
      <c r="G124" s="227"/>
      <c r="H124" s="227"/>
      <c r="I124" s="230"/>
      <c r="J124" s="231">
        <f>BK124</f>
        <v>0</v>
      </c>
      <c r="K124" s="227"/>
      <c r="L124" s="232"/>
      <c r="M124" s="233"/>
      <c r="N124" s="234"/>
      <c r="O124" s="234"/>
      <c r="P124" s="235">
        <f>P125+P170+P173+P182+P195</f>
        <v>0</v>
      </c>
      <c r="Q124" s="234"/>
      <c r="R124" s="235">
        <f>R125+R170+R173+R182+R195</f>
        <v>3.49266902</v>
      </c>
      <c r="S124" s="234"/>
      <c r="T124" s="236">
        <f>T125+T170+T173+T182+T195</f>
        <v>0.8745000000000002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7" t="s">
        <v>84</v>
      </c>
      <c r="AT124" s="238" t="s">
        <v>75</v>
      </c>
      <c r="AU124" s="238" t="s">
        <v>76</v>
      </c>
      <c r="AY124" s="237" t="s">
        <v>161</v>
      </c>
      <c r="BK124" s="239">
        <f>BK125+BK170+BK173+BK182+BK195</f>
        <v>0</v>
      </c>
    </row>
    <row r="125" spans="1:63" s="12" customFormat="1" ht="22.8" customHeight="1">
      <c r="A125" s="12"/>
      <c r="B125" s="226"/>
      <c r="C125" s="227"/>
      <c r="D125" s="228" t="s">
        <v>75</v>
      </c>
      <c r="E125" s="240" t="s">
        <v>84</v>
      </c>
      <c r="F125" s="240" t="s">
        <v>162</v>
      </c>
      <c r="G125" s="227"/>
      <c r="H125" s="227"/>
      <c r="I125" s="230"/>
      <c r="J125" s="241">
        <f>BK125</f>
        <v>0</v>
      </c>
      <c r="K125" s="227"/>
      <c r="L125" s="232"/>
      <c r="M125" s="233"/>
      <c r="N125" s="234"/>
      <c r="O125" s="234"/>
      <c r="P125" s="235">
        <f>SUM(P126:P169)</f>
        <v>0</v>
      </c>
      <c r="Q125" s="234"/>
      <c r="R125" s="235">
        <f>SUM(R126:R169)</f>
        <v>0.0145071</v>
      </c>
      <c r="S125" s="234"/>
      <c r="T125" s="236">
        <f>SUM(T126:T169)</f>
        <v>0.8745000000000002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7" t="s">
        <v>84</v>
      </c>
      <c r="AT125" s="238" t="s">
        <v>75</v>
      </c>
      <c r="AU125" s="238" t="s">
        <v>84</v>
      </c>
      <c r="AY125" s="237" t="s">
        <v>161</v>
      </c>
      <c r="BK125" s="239">
        <f>SUM(BK126:BK169)</f>
        <v>0</v>
      </c>
    </row>
    <row r="126" spans="1:65" s="2" customFormat="1" ht="21.75" customHeight="1">
      <c r="A126" s="37"/>
      <c r="B126" s="38"/>
      <c r="C126" s="242" t="s">
        <v>84</v>
      </c>
      <c r="D126" s="242" t="s">
        <v>163</v>
      </c>
      <c r="E126" s="243" t="s">
        <v>1088</v>
      </c>
      <c r="F126" s="244" t="s">
        <v>1089</v>
      </c>
      <c r="G126" s="245" t="s">
        <v>210</v>
      </c>
      <c r="H126" s="246">
        <v>0.9</v>
      </c>
      <c r="I126" s="247"/>
      <c r="J126" s="248">
        <f>ROUND(I126*H126,2)</f>
        <v>0</v>
      </c>
      <c r="K126" s="244" t="s">
        <v>1</v>
      </c>
      <c r="L126" s="43"/>
      <c r="M126" s="249" t="s">
        <v>1</v>
      </c>
      <c r="N126" s="250" t="s">
        <v>41</v>
      </c>
      <c r="O126" s="90"/>
      <c r="P126" s="251">
        <f>O126*H126</f>
        <v>0</v>
      </c>
      <c r="Q126" s="251">
        <v>0</v>
      </c>
      <c r="R126" s="251">
        <f>Q126*H126</f>
        <v>0</v>
      </c>
      <c r="S126" s="251">
        <v>0.255</v>
      </c>
      <c r="T126" s="252">
        <f>S126*H126</f>
        <v>0.2295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3" t="s">
        <v>168</v>
      </c>
      <c r="AT126" s="253" t="s">
        <v>163</v>
      </c>
      <c r="AU126" s="253" t="s">
        <v>86</v>
      </c>
      <c r="AY126" s="16" t="s">
        <v>161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6" t="s">
        <v>84</v>
      </c>
      <c r="BK126" s="254">
        <f>ROUND(I126*H126,2)</f>
        <v>0</v>
      </c>
      <c r="BL126" s="16" t="s">
        <v>168</v>
      </c>
      <c r="BM126" s="253" t="s">
        <v>1214</v>
      </c>
    </row>
    <row r="127" spans="1:47" s="2" customFormat="1" ht="12">
      <c r="A127" s="37"/>
      <c r="B127" s="38"/>
      <c r="C127" s="39"/>
      <c r="D127" s="255" t="s">
        <v>170</v>
      </c>
      <c r="E127" s="39"/>
      <c r="F127" s="256" t="s">
        <v>1089</v>
      </c>
      <c r="G127" s="39"/>
      <c r="H127" s="39"/>
      <c r="I127" s="153"/>
      <c r="J127" s="39"/>
      <c r="K127" s="39"/>
      <c r="L127" s="43"/>
      <c r="M127" s="257"/>
      <c r="N127" s="25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170</v>
      </c>
      <c r="AU127" s="16" t="s">
        <v>86</v>
      </c>
    </row>
    <row r="128" spans="1:51" s="13" customFormat="1" ht="12">
      <c r="A128" s="13"/>
      <c r="B128" s="259"/>
      <c r="C128" s="260"/>
      <c r="D128" s="255" t="s">
        <v>172</v>
      </c>
      <c r="E128" s="261" t="s">
        <v>1</v>
      </c>
      <c r="F128" s="262" t="s">
        <v>1215</v>
      </c>
      <c r="G128" s="260"/>
      <c r="H128" s="263">
        <v>0.9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172</v>
      </c>
      <c r="AU128" s="269" t="s">
        <v>86</v>
      </c>
      <c r="AV128" s="13" t="s">
        <v>86</v>
      </c>
      <c r="AW128" s="13" t="s">
        <v>32</v>
      </c>
      <c r="AX128" s="13" t="s">
        <v>76</v>
      </c>
      <c r="AY128" s="269" t="s">
        <v>161</v>
      </c>
    </row>
    <row r="129" spans="1:51" s="14" customFormat="1" ht="12">
      <c r="A129" s="14"/>
      <c r="B129" s="270"/>
      <c r="C129" s="271"/>
      <c r="D129" s="255" t="s">
        <v>172</v>
      </c>
      <c r="E129" s="272" t="s">
        <v>1</v>
      </c>
      <c r="F129" s="273" t="s">
        <v>183</v>
      </c>
      <c r="G129" s="271"/>
      <c r="H129" s="274">
        <v>0.9</v>
      </c>
      <c r="I129" s="275"/>
      <c r="J129" s="271"/>
      <c r="K129" s="271"/>
      <c r="L129" s="276"/>
      <c r="M129" s="277"/>
      <c r="N129" s="278"/>
      <c r="O129" s="278"/>
      <c r="P129" s="278"/>
      <c r="Q129" s="278"/>
      <c r="R129" s="278"/>
      <c r="S129" s="278"/>
      <c r="T129" s="27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80" t="s">
        <v>172</v>
      </c>
      <c r="AU129" s="280" t="s">
        <v>86</v>
      </c>
      <c r="AV129" s="14" t="s">
        <v>168</v>
      </c>
      <c r="AW129" s="14" t="s">
        <v>32</v>
      </c>
      <c r="AX129" s="14" t="s">
        <v>84</v>
      </c>
      <c r="AY129" s="280" t="s">
        <v>161</v>
      </c>
    </row>
    <row r="130" spans="1:65" s="2" customFormat="1" ht="21.75" customHeight="1">
      <c r="A130" s="37"/>
      <c r="B130" s="38"/>
      <c r="C130" s="242" t="s">
        <v>86</v>
      </c>
      <c r="D130" s="242" t="s">
        <v>163</v>
      </c>
      <c r="E130" s="243" t="s">
        <v>1092</v>
      </c>
      <c r="F130" s="244" t="s">
        <v>1093</v>
      </c>
      <c r="G130" s="245" t="s">
        <v>210</v>
      </c>
      <c r="H130" s="246">
        <v>0.8</v>
      </c>
      <c r="I130" s="247"/>
      <c r="J130" s="248">
        <f>ROUND(I130*H130,2)</f>
        <v>0</v>
      </c>
      <c r="K130" s="244" t="s">
        <v>1</v>
      </c>
      <c r="L130" s="43"/>
      <c r="M130" s="249" t="s">
        <v>1</v>
      </c>
      <c r="N130" s="250" t="s">
        <v>41</v>
      </c>
      <c r="O130" s="90"/>
      <c r="P130" s="251">
        <f>O130*H130</f>
        <v>0</v>
      </c>
      <c r="Q130" s="251">
        <v>0</v>
      </c>
      <c r="R130" s="251">
        <f>Q130*H130</f>
        <v>0</v>
      </c>
      <c r="S130" s="251">
        <v>0.4</v>
      </c>
      <c r="T130" s="252">
        <f>S130*H130</f>
        <v>0.32000000000000006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3" t="s">
        <v>168</v>
      </c>
      <c r="AT130" s="253" t="s">
        <v>163</v>
      </c>
      <c r="AU130" s="253" t="s">
        <v>86</v>
      </c>
      <c r="AY130" s="16" t="s">
        <v>161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6" t="s">
        <v>84</v>
      </c>
      <c r="BK130" s="254">
        <f>ROUND(I130*H130,2)</f>
        <v>0</v>
      </c>
      <c r="BL130" s="16" t="s">
        <v>168</v>
      </c>
      <c r="BM130" s="253" t="s">
        <v>1216</v>
      </c>
    </row>
    <row r="131" spans="1:47" s="2" customFormat="1" ht="12">
      <c r="A131" s="37"/>
      <c r="B131" s="38"/>
      <c r="C131" s="39"/>
      <c r="D131" s="255" t="s">
        <v>170</v>
      </c>
      <c r="E131" s="39"/>
      <c r="F131" s="256" t="s">
        <v>1093</v>
      </c>
      <c r="G131" s="39"/>
      <c r="H131" s="39"/>
      <c r="I131" s="153"/>
      <c r="J131" s="39"/>
      <c r="K131" s="39"/>
      <c r="L131" s="43"/>
      <c r="M131" s="257"/>
      <c r="N131" s="258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170</v>
      </c>
      <c r="AU131" s="16" t="s">
        <v>86</v>
      </c>
    </row>
    <row r="132" spans="1:51" s="13" customFormat="1" ht="12">
      <c r="A132" s="13"/>
      <c r="B132" s="259"/>
      <c r="C132" s="260"/>
      <c r="D132" s="255" t="s">
        <v>172</v>
      </c>
      <c r="E132" s="261" t="s">
        <v>1</v>
      </c>
      <c r="F132" s="262" t="s">
        <v>1217</v>
      </c>
      <c r="G132" s="260"/>
      <c r="H132" s="263">
        <v>0.8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172</v>
      </c>
      <c r="AU132" s="269" t="s">
        <v>86</v>
      </c>
      <c r="AV132" s="13" t="s">
        <v>86</v>
      </c>
      <c r="AW132" s="13" t="s">
        <v>32</v>
      </c>
      <c r="AX132" s="13" t="s">
        <v>76</v>
      </c>
      <c r="AY132" s="269" t="s">
        <v>161</v>
      </c>
    </row>
    <row r="133" spans="1:51" s="14" customFormat="1" ht="12">
      <c r="A133" s="14"/>
      <c r="B133" s="270"/>
      <c r="C133" s="271"/>
      <c r="D133" s="255" t="s">
        <v>172</v>
      </c>
      <c r="E133" s="272" t="s">
        <v>1</v>
      </c>
      <c r="F133" s="273" t="s">
        <v>183</v>
      </c>
      <c r="G133" s="271"/>
      <c r="H133" s="274">
        <v>0.8</v>
      </c>
      <c r="I133" s="275"/>
      <c r="J133" s="271"/>
      <c r="K133" s="271"/>
      <c r="L133" s="276"/>
      <c r="M133" s="277"/>
      <c r="N133" s="278"/>
      <c r="O133" s="278"/>
      <c r="P133" s="278"/>
      <c r="Q133" s="278"/>
      <c r="R133" s="278"/>
      <c r="S133" s="278"/>
      <c r="T133" s="2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0" t="s">
        <v>172</v>
      </c>
      <c r="AU133" s="280" t="s">
        <v>86</v>
      </c>
      <c r="AV133" s="14" t="s">
        <v>168</v>
      </c>
      <c r="AW133" s="14" t="s">
        <v>32</v>
      </c>
      <c r="AX133" s="14" t="s">
        <v>84</v>
      </c>
      <c r="AY133" s="280" t="s">
        <v>161</v>
      </c>
    </row>
    <row r="134" spans="1:65" s="2" customFormat="1" ht="21.75" customHeight="1">
      <c r="A134" s="37"/>
      <c r="B134" s="38"/>
      <c r="C134" s="242" t="s">
        <v>184</v>
      </c>
      <c r="D134" s="242" t="s">
        <v>163</v>
      </c>
      <c r="E134" s="243" t="s">
        <v>1096</v>
      </c>
      <c r="F134" s="244" t="s">
        <v>1097</v>
      </c>
      <c r="G134" s="245" t="s">
        <v>210</v>
      </c>
      <c r="H134" s="246">
        <v>0.8</v>
      </c>
      <c r="I134" s="247"/>
      <c r="J134" s="248">
        <f>ROUND(I134*H134,2)</f>
        <v>0</v>
      </c>
      <c r="K134" s="244" t="s">
        <v>1</v>
      </c>
      <c r="L134" s="43"/>
      <c r="M134" s="249" t="s">
        <v>1</v>
      </c>
      <c r="N134" s="250" t="s">
        <v>41</v>
      </c>
      <c r="O134" s="90"/>
      <c r="P134" s="251">
        <f>O134*H134</f>
        <v>0</v>
      </c>
      <c r="Q134" s="251">
        <v>0</v>
      </c>
      <c r="R134" s="251">
        <f>Q134*H134</f>
        <v>0</v>
      </c>
      <c r="S134" s="251">
        <v>0.225</v>
      </c>
      <c r="T134" s="252">
        <f>S134*H134</f>
        <v>0.18000000000000002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168</v>
      </c>
      <c r="AT134" s="253" t="s">
        <v>163</v>
      </c>
      <c r="AU134" s="253" t="s">
        <v>86</v>
      </c>
      <c r="AY134" s="16" t="s">
        <v>161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84</v>
      </c>
      <c r="BK134" s="254">
        <f>ROUND(I134*H134,2)</f>
        <v>0</v>
      </c>
      <c r="BL134" s="16" t="s">
        <v>168</v>
      </c>
      <c r="BM134" s="253" t="s">
        <v>1218</v>
      </c>
    </row>
    <row r="135" spans="1:47" s="2" customFormat="1" ht="12">
      <c r="A135" s="37"/>
      <c r="B135" s="38"/>
      <c r="C135" s="39"/>
      <c r="D135" s="255" t="s">
        <v>170</v>
      </c>
      <c r="E135" s="39"/>
      <c r="F135" s="256" t="s">
        <v>1097</v>
      </c>
      <c r="G135" s="39"/>
      <c r="H135" s="39"/>
      <c r="I135" s="153"/>
      <c r="J135" s="39"/>
      <c r="K135" s="39"/>
      <c r="L135" s="43"/>
      <c r="M135" s="257"/>
      <c r="N135" s="25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86</v>
      </c>
    </row>
    <row r="136" spans="1:65" s="2" customFormat="1" ht="16.5" customHeight="1">
      <c r="A136" s="37"/>
      <c r="B136" s="38"/>
      <c r="C136" s="242" t="s">
        <v>168</v>
      </c>
      <c r="D136" s="242" t="s">
        <v>163</v>
      </c>
      <c r="E136" s="243" t="s">
        <v>1099</v>
      </c>
      <c r="F136" s="244" t="s">
        <v>1100</v>
      </c>
      <c r="G136" s="245" t="s">
        <v>234</v>
      </c>
      <c r="H136" s="246">
        <v>1</v>
      </c>
      <c r="I136" s="247"/>
      <c r="J136" s="248">
        <f>ROUND(I136*H136,2)</f>
        <v>0</v>
      </c>
      <c r="K136" s="244" t="s">
        <v>1</v>
      </c>
      <c r="L136" s="43"/>
      <c r="M136" s="249" t="s">
        <v>1</v>
      </c>
      <c r="N136" s="250" t="s">
        <v>41</v>
      </c>
      <c r="O136" s="90"/>
      <c r="P136" s="251">
        <f>O136*H136</f>
        <v>0</v>
      </c>
      <c r="Q136" s="251">
        <v>0</v>
      </c>
      <c r="R136" s="251">
        <f>Q136*H136</f>
        <v>0</v>
      </c>
      <c r="S136" s="251">
        <v>0.145</v>
      </c>
      <c r="T136" s="252">
        <f>S136*H136</f>
        <v>0.145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168</v>
      </c>
      <c r="AT136" s="253" t="s">
        <v>163</v>
      </c>
      <c r="AU136" s="253" t="s">
        <v>86</v>
      </c>
      <c r="AY136" s="16" t="s">
        <v>161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84</v>
      </c>
      <c r="BK136" s="254">
        <f>ROUND(I136*H136,2)</f>
        <v>0</v>
      </c>
      <c r="BL136" s="16" t="s">
        <v>168</v>
      </c>
      <c r="BM136" s="253" t="s">
        <v>1219</v>
      </c>
    </row>
    <row r="137" spans="1:47" s="2" customFormat="1" ht="12">
      <c r="A137" s="37"/>
      <c r="B137" s="38"/>
      <c r="C137" s="39"/>
      <c r="D137" s="255" t="s">
        <v>170</v>
      </c>
      <c r="E137" s="39"/>
      <c r="F137" s="256" t="s">
        <v>1100</v>
      </c>
      <c r="G137" s="39"/>
      <c r="H137" s="39"/>
      <c r="I137" s="153"/>
      <c r="J137" s="39"/>
      <c r="K137" s="39"/>
      <c r="L137" s="43"/>
      <c r="M137" s="257"/>
      <c r="N137" s="25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170</v>
      </c>
      <c r="AU137" s="16" t="s">
        <v>86</v>
      </c>
    </row>
    <row r="138" spans="1:65" s="2" customFormat="1" ht="21.75" customHeight="1">
      <c r="A138" s="37"/>
      <c r="B138" s="38"/>
      <c r="C138" s="242" t="s">
        <v>194</v>
      </c>
      <c r="D138" s="242" t="s">
        <v>163</v>
      </c>
      <c r="E138" s="243" t="s">
        <v>1102</v>
      </c>
      <c r="F138" s="244" t="s">
        <v>1103</v>
      </c>
      <c r="G138" s="245" t="s">
        <v>166</v>
      </c>
      <c r="H138" s="246">
        <v>1.458</v>
      </c>
      <c r="I138" s="247"/>
      <c r="J138" s="248">
        <f>ROUND(I138*H138,2)</f>
        <v>0</v>
      </c>
      <c r="K138" s="244" t="s">
        <v>1</v>
      </c>
      <c r="L138" s="43"/>
      <c r="M138" s="249" t="s">
        <v>1</v>
      </c>
      <c r="N138" s="250" t="s">
        <v>41</v>
      </c>
      <c r="O138" s="90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168</v>
      </c>
      <c r="AT138" s="253" t="s">
        <v>163</v>
      </c>
      <c r="AU138" s="253" t="s">
        <v>86</v>
      </c>
      <c r="AY138" s="16" t="s">
        <v>161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84</v>
      </c>
      <c r="BK138" s="254">
        <f>ROUND(I138*H138,2)</f>
        <v>0</v>
      </c>
      <c r="BL138" s="16" t="s">
        <v>168</v>
      </c>
      <c r="BM138" s="253" t="s">
        <v>1220</v>
      </c>
    </row>
    <row r="139" spans="1:47" s="2" customFormat="1" ht="12">
      <c r="A139" s="37"/>
      <c r="B139" s="38"/>
      <c r="C139" s="39"/>
      <c r="D139" s="255" t="s">
        <v>170</v>
      </c>
      <c r="E139" s="39"/>
      <c r="F139" s="256" t="s">
        <v>1103</v>
      </c>
      <c r="G139" s="39"/>
      <c r="H139" s="39"/>
      <c r="I139" s="153"/>
      <c r="J139" s="39"/>
      <c r="K139" s="39"/>
      <c r="L139" s="43"/>
      <c r="M139" s="257"/>
      <c r="N139" s="25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170</v>
      </c>
      <c r="AU139" s="16" t="s">
        <v>86</v>
      </c>
    </row>
    <row r="140" spans="1:51" s="13" customFormat="1" ht="12">
      <c r="A140" s="13"/>
      <c r="B140" s="259"/>
      <c r="C140" s="260"/>
      <c r="D140" s="255" t="s">
        <v>172</v>
      </c>
      <c r="E140" s="261" t="s">
        <v>1</v>
      </c>
      <c r="F140" s="262" t="s">
        <v>1221</v>
      </c>
      <c r="G140" s="260"/>
      <c r="H140" s="263">
        <v>2.916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172</v>
      </c>
      <c r="AU140" s="269" t="s">
        <v>86</v>
      </c>
      <c r="AV140" s="13" t="s">
        <v>86</v>
      </c>
      <c r="AW140" s="13" t="s">
        <v>32</v>
      </c>
      <c r="AX140" s="13" t="s">
        <v>76</v>
      </c>
      <c r="AY140" s="269" t="s">
        <v>161</v>
      </c>
    </row>
    <row r="141" spans="1:51" s="14" customFormat="1" ht="12">
      <c r="A141" s="14"/>
      <c r="B141" s="270"/>
      <c r="C141" s="271"/>
      <c r="D141" s="255" t="s">
        <v>172</v>
      </c>
      <c r="E141" s="272" t="s">
        <v>1</v>
      </c>
      <c r="F141" s="273" t="s">
        <v>183</v>
      </c>
      <c r="G141" s="271"/>
      <c r="H141" s="274">
        <v>2.916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172</v>
      </c>
      <c r="AU141" s="280" t="s">
        <v>86</v>
      </c>
      <c r="AV141" s="14" t="s">
        <v>168</v>
      </c>
      <c r="AW141" s="14" t="s">
        <v>32</v>
      </c>
      <c r="AX141" s="14" t="s">
        <v>76</v>
      </c>
      <c r="AY141" s="280" t="s">
        <v>161</v>
      </c>
    </row>
    <row r="142" spans="1:51" s="13" customFormat="1" ht="12">
      <c r="A142" s="13"/>
      <c r="B142" s="259"/>
      <c r="C142" s="260"/>
      <c r="D142" s="255" t="s">
        <v>172</v>
      </c>
      <c r="E142" s="261" t="s">
        <v>1</v>
      </c>
      <c r="F142" s="262" t="s">
        <v>1222</v>
      </c>
      <c r="G142" s="260"/>
      <c r="H142" s="263">
        <v>1.458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172</v>
      </c>
      <c r="AU142" s="269" t="s">
        <v>86</v>
      </c>
      <c r="AV142" s="13" t="s">
        <v>86</v>
      </c>
      <c r="AW142" s="13" t="s">
        <v>32</v>
      </c>
      <c r="AX142" s="13" t="s">
        <v>76</v>
      </c>
      <c r="AY142" s="269" t="s">
        <v>161</v>
      </c>
    </row>
    <row r="143" spans="1:51" s="14" customFormat="1" ht="12">
      <c r="A143" s="14"/>
      <c r="B143" s="270"/>
      <c r="C143" s="271"/>
      <c r="D143" s="255" t="s">
        <v>172</v>
      </c>
      <c r="E143" s="272" t="s">
        <v>1</v>
      </c>
      <c r="F143" s="273" t="s">
        <v>183</v>
      </c>
      <c r="G143" s="271"/>
      <c r="H143" s="274">
        <v>1.458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172</v>
      </c>
      <c r="AU143" s="280" t="s">
        <v>86</v>
      </c>
      <c r="AV143" s="14" t="s">
        <v>168</v>
      </c>
      <c r="AW143" s="14" t="s">
        <v>32</v>
      </c>
      <c r="AX143" s="14" t="s">
        <v>84</v>
      </c>
      <c r="AY143" s="280" t="s">
        <v>161</v>
      </c>
    </row>
    <row r="144" spans="1:65" s="2" customFormat="1" ht="21.75" customHeight="1">
      <c r="A144" s="37"/>
      <c r="B144" s="38"/>
      <c r="C144" s="242" t="s">
        <v>201</v>
      </c>
      <c r="D144" s="242" t="s">
        <v>163</v>
      </c>
      <c r="E144" s="243" t="s">
        <v>1107</v>
      </c>
      <c r="F144" s="244" t="s">
        <v>1108</v>
      </c>
      <c r="G144" s="245" t="s">
        <v>166</v>
      </c>
      <c r="H144" s="246">
        <v>1.458</v>
      </c>
      <c r="I144" s="247"/>
      <c r="J144" s="248">
        <f>ROUND(I144*H144,2)</f>
        <v>0</v>
      </c>
      <c r="K144" s="244" t="s">
        <v>1</v>
      </c>
      <c r="L144" s="43"/>
      <c r="M144" s="249" t="s">
        <v>1</v>
      </c>
      <c r="N144" s="250" t="s">
        <v>41</v>
      </c>
      <c r="O144" s="90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3" t="s">
        <v>168</v>
      </c>
      <c r="AT144" s="253" t="s">
        <v>163</v>
      </c>
      <c r="AU144" s="253" t="s">
        <v>86</v>
      </c>
      <c r="AY144" s="16" t="s">
        <v>161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6" t="s">
        <v>84</v>
      </c>
      <c r="BK144" s="254">
        <f>ROUND(I144*H144,2)</f>
        <v>0</v>
      </c>
      <c r="BL144" s="16" t="s">
        <v>168</v>
      </c>
      <c r="BM144" s="253" t="s">
        <v>1223</v>
      </c>
    </row>
    <row r="145" spans="1:47" s="2" customFormat="1" ht="12">
      <c r="A145" s="37"/>
      <c r="B145" s="38"/>
      <c r="C145" s="39"/>
      <c r="D145" s="255" t="s">
        <v>170</v>
      </c>
      <c r="E145" s="39"/>
      <c r="F145" s="256" t="s">
        <v>1108</v>
      </c>
      <c r="G145" s="39"/>
      <c r="H145" s="39"/>
      <c r="I145" s="153"/>
      <c r="J145" s="39"/>
      <c r="K145" s="39"/>
      <c r="L145" s="43"/>
      <c r="M145" s="257"/>
      <c r="N145" s="25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86</v>
      </c>
    </row>
    <row r="146" spans="1:65" s="2" customFormat="1" ht="33" customHeight="1">
      <c r="A146" s="37"/>
      <c r="B146" s="38"/>
      <c r="C146" s="242" t="s">
        <v>207</v>
      </c>
      <c r="D146" s="242" t="s">
        <v>163</v>
      </c>
      <c r="E146" s="243" t="s">
        <v>1110</v>
      </c>
      <c r="F146" s="244" t="s">
        <v>1111</v>
      </c>
      <c r="G146" s="245" t="s">
        <v>166</v>
      </c>
      <c r="H146" s="246">
        <v>1.458</v>
      </c>
      <c r="I146" s="247"/>
      <c r="J146" s="248">
        <f>ROUND(I146*H146,2)</f>
        <v>0</v>
      </c>
      <c r="K146" s="244" t="s">
        <v>1</v>
      </c>
      <c r="L146" s="43"/>
      <c r="M146" s="249" t="s">
        <v>1</v>
      </c>
      <c r="N146" s="250" t="s">
        <v>41</v>
      </c>
      <c r="O146" s="90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3" t="s">
        <v>168</v>
      </c>
      <c r="AT146" s="253" t="s">
        <v>163</v>
      </c>
      <c r="AU146" s="253" t="s">
        <v>86</v>
      </c>
      <c r="AY146" s="16" t="s">
        <v>161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6" t="s">
        <v>84</v>
      </c>
      <c r="BK146" s="254">
        <f>ROUND(I146*H146,2)</f>
        <v>0</v>
      </c>
      <c r="BL146" s="16" t="s">
        <v>168</v>
      </c>
      <c r="BM146" s="253" t="s">
        <v>1224</v>
      </c>
    </row>
    <row r="147" spans="1:47" s="2" customFormat="1" ht="12">
      <c r="A147" s="37"/>
      <c r="B147" s="38"/>
      <c r="C147" s="39"/>
      <c r="D147" s="255" t="s">
        <v>170</v>
      </c>
      <c r="E147" s="39"/>
      <c r="F147" s="256" t="s">
        <v>1111</v>
      </c>
      <c r="G147" s="39"/>
      <c r="H147" s="39"/>
      <c r="I147" s="153"/>
      <c r="J147" s="39"/>
      <c r="K147" s="39"/>
      <c r="L147" s="43"/>
      <c r="M147" s="257"/>
      <c r="N147" s="25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86</v>
      </c>
    </row>
    <row r="148" spans="1:65" s="2" customFormat="1" ht="44.25" customHeight="1">
      <c r="A148" s="37"/>
      <c r="B148" s="38"/>
      <c r="C148" s="242" t="s">
        <v>213</v>
      </c>
      <c r="D148" s="242" t="s">
        <v>163</v>
      </c>
      <c r="E148" s="243" t="s">
        <v>1113</v>
      </c>
      <c r="F148" s="244" t="s">
        <v>1114</v>
      </c>
      <c r="G148" s="245" t="s">
        <v>166</v>
      </c>
      <c r="H148" s="246">
        <v>1.458</v>
      </c>
      <c r="I148" s="247"/>
      <c r="J148" s="248">
        <f>ROUND(I148*H148,2)</f>
        <v>0</v>
      </c>
      <c r="K148" s="244" t="s">
        <v>1</v>
      </c>
      <c r="L148" s="43"/>
      <c r="M148" s="249" t="s">
        <v>1</v>
      </c>
      <c r="N148" s="250" t="s">
        <v>41</v>
      </c>
      <c r="O148" s="90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3" t="s">
        <v>168</v>
      </c>
      <c r="AT148" s="253" t="s">
        <v>163</v>
      </c>
      <c r="AU148" s="253" t="s">
        <v>86</v>
      </c>
      <c r="AY148" s="16" t="s">
        <v>161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6" t="s">
        <v>84</v>
      </c>
      <c r="BK148" s="254">
        <f>ROUND(I148*H148,2)</f>
        <v>0</v>
      </c>
      <c r="BL148" s="16" t="s">
        <v>168</v>
      </c>
      <c r="BM148" s="253" t="s">
        <v>1225</v>
      </c>
    </row>
    <row r="149" spans="1:47" s="2" customFormat="1" ht="12">
      <c r="A149" s="37"/>
      <c r="B149" s="38"/>
      <c r="C149" s="39"/>
      <c r="D149" s="255" t="s">
        <v>170</v>
      </c>
      <c r="E149" s="39"/>
      <c r="F149" s="256" t="s">
        <v>1114</v>
      </c>
      <c r="G149" s="39"/>
      <c r="H149" s="39"/>
      <c r="I149" s="153"/>
      <c r="J149" s="39"/>
      <c r="K149" s="39"/>
      <c r="L149" s="43"/>
      <c r="M149" s="257"/>
      <c r="N149" s="25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86</v>
      </c>
    </row>
    <row r="150" spans="1:65" s="2" customFormat="1" ht="16.5" customHeight="1">
      <c r="A150" s="37"/>
      <c r="B150" s="38"/>
      <c r="C150" s="242" t="s">
        <v>220</v>
      </c>
      <c r="D150" s="242" t="s">
        <v>163</v>
      </c>
      <c r="E150" s="243" t="s">
        <v>1116</v>
      </c>
      <c r="F150" s="244" t="s">
        <v>1117</v>
      </c>
      <c r="G150" s="245" t="s">
        <v>210</v>
      </c>
      <c r="H150" s="246">
        <v>7.29</v>
      </c>
      <c r="I150" s="247"/>
      <c r="J150" s="248">
        <f>ROUND(I150*H150,2)</f>
        <v>0</v>
      </c>
      <c r="K150" s="244" t="s">
        <v>1</v>
      </c>
      <c r="L150" s="43"/>
      <c r="M150" s="249" t="s">
        <v>1</v>
      </c>
      <c r="N150" s="250" t="s">
        <v>41</v>
      </c>
      <c r="O150" s="90"/>
      <c r="P150" s="251">
        <f>O150*H150</f>
        <v>0</v>
      </c>
      <c r="Q150" s="251">
        <v>0.00199</v>
      </c>
      <c r="R150" s="251">
        <f>Q150*H150</f>
        <v>0.0145071</v>
      </c>
      <c r="S150" s="251">
        <v>0</v>
      </c>
      <c r="T150" s="25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3" t="s">
        <v>168</v>
      </c>
      <c r="AT150" s="253" t="s">
        <v>163</v>
      </c>
      <c r="AU150" s="253" t="s">
        <v>86</v>
      </c>
      <c r="AY150" s="16" t="s">
        <v>161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6" t="s">
        <v>84</v>
      </c>
      <c r="BK150" s="254">
        <f>ROUND(I150*H150,2)</f>
        <v>0</v>
      </c>
      <c r="BL150" s="16" t="s">
        <v>168</v>
      </c>
      <c r="BM150" s="253" t="s">
        <v>1226</v>
      </c>
    </row>
    <row r="151" spans="1:47" s="2" customFormat="1" ht="12">
      <c r="A151" s="37"/>
      <c r="B151" s="38"/>
      <c r="C151" s="39"/>
      <c r="D151" s="255" t="s">
        <v>170</v>
      </c>
      <c r="E151" s="39"/>
      <c r="F151" s="256" t="s">
        <v>1117</v>
      </c>
      <c r="G151" s="39"/>
      <c r="H151" s="39"/>
      <c r="I151" s="153"/>
      <c r="J151" s="39"/>
      <c r="K151" s="39"/>
      <c r="L151" s="43"/>
      <c r="M151" s="257"/>
      <c r="N151" s="25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86</v>
      </c>
    </row>
    <row r="152" spans="1:51" s="13" customFormat="1" ht="12">
      <c r="A152" s="13"/>
      <c r="B152" s="259"/>
      <c r="C152" s="260"/>
      <c r="D152" s="255" t="s">
        <v>172</v>
      </c>
      <c r="E152" s="261" t="s">
        <v>1</v>
      </c>
      <c r="F152" s="262" t="s">
        <v>1227</v>
      </c>
      <c r="G152" s="260"/>
      <c r="H152" s="263">
        <v>7.29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172</v>
      </c>
      <c r="AU152" s="269" t="s">
        <v>86</v>
      </c>
      <c r="AV152" s="13" t="s">
        <v>86</v>
      </c>
      <c r="AW152" s="13" t="s">
        <v>32</v>
      </c>
      <c r="AX152" s="13" t="s">
        <v>76</v>
      </c>
      <c r="AY152" s="269" t="s">
        <v>161</v>
      </c>
    </row>
    <row r="153" spans="1:51" s="14" customFormat="1" ht="12">
      <c r="A153" s="14"/>
      <c r="B153" s="270"/>
      <c r="C153" s="271"/>
      <c r="D153" s="255" t="s">
        <v>172</v>
      </c>
      <c r="E153" s="272" t="s">
        <v>1</v>
      </c>
      <c r="F153" s="273" t="s">
        <v>183</v>
      </c>
      <c r="G153" s="271"/>
      <c r="H153" s="274">
        <v>7.29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172</v>
      </c>
      <c r="AU153" s="280" t="s">
        <v>86</v>
      </c>
      <c r="AV153" s="14" t="s">
        <v>168</v>
      </c>
      <c r="AW153" s="14" t="s">
        <v>32</v>
      </c>
      <c r="AX153" s="14" t="s">
        <v>84</v>
      </c>
      <c r="AY153" s="280" t="s">
        <v>161</v>
      </c>
    </row>
    <row r="154" spans="1:65" s="2" customFormat="1" ht="21.75" customHeight="1">
      <c r="A154" s="37"/>
      <c r="B154" s="38"/>
      <c r="C154" s="242" t="s">
        <v>225</v>
      </c>
      <c r="D154" s="242" t="s">
        <v>163</v>
      </c>
      <c r="E154" s="243" t="s">
        <v>1120</v>
      </c>
      <c r="F154" s="244" t="s">
        <v>1121</v>
      </c>
      <c r="G154" s="245" t="s">
        <v>210</v>
      </c>
      <c r="H154" s="246">
        <v>7.29</v>
      </c>
      <c r="I154" s="247"/>
      <c r="J154" s="248">
        <f>ROUND(I154*H154,2)</f>
        <v>0</v>
      </c>
      <c r="K154" s="244" t="s">
        <v>1</v>
      </c>
      <c r="L154" s="43"/>
      <c r="M154" s="249" t="s">
        <v>1</v>
      </c>
      <c r="N154" s="250" t="s">
        <v>41</v>
      </c>
      <c r="O154" s="90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168</v>
      </c>
      <c r="AT154" s="253" t="s">
        <v>163</v>
      </c>
      <c r="AU154" s="253" t="s">
        <v>86</v>
      </c>
      <c r="AY154" s="16" t="s">
        <v>161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84</v>
      </c>
      <c r="BK154" s="254">
        <f>ROUND(I154*H154,2)</f>
        <v>0</v>
      </c>
      <c r="BL154" s="16" t="s">
        <v>168</v>
      </c>
      <c r="BM154" s="253" t="s">
        <v>1228</v>
      </c>
    </row>
    <row r="155" spans="1:47" s="2" customFormat="1" ht="12">
      <c r="A155" s="37"/>
      <c r="B155" s="38"/>
      <c r="C155" s="39"/>
      <c r="D155" s="255" t="s">
        <v>170</v>
      </c>
      <c r="E155" s="39"/>
      <c r="F155" s="256" t="s">
        <v>1121</v>
      </c>
      <c r="G155" s="39"/>
      <c r="H155" s="39"/>
      <c r="I155" s="153"/>
      <c r="J155" s="39"/>
      <c r="K155" s="39"/>
      <c r="L155" s="43"/>
      <c r="M155" s="257"/>
      <c r="N155" s="25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86</v>
      </c>
    </row>
    <row r="156" spans="1:65" s="2" customFormat="1" ht="16.5" customHeight="1">
      <c r="A156" s="37"/>
      <c r="B156" s="38"/>
      <c r="C156" s="242" t="s">
        <v>231</v>
      </c>
      <c r="D156" s="242" t="s">
        <v>163</v>
      </c>
      <c r="E156" s="243" t="s">
        <v>1127</v>
      </c>
      <c r="F156" s="244" t="s">
        <v>1128</v>
      </c>
      <c r="G156" s="245" t="s">
        <v>166</v>
      </c>
      <c r="H156" s="246">
        <v>1.296</v>
      </c>
      <c r="I156" s="247"/>
      <c r="J156" s="248">
        <f>ROUND(I156*H156,2)</f>
        <v>0</v>
      </c>
      <c r="K156" s="244" t="s">
        <v>1</v>
      </c>
      <c r="L156" s="43"/>
      <c r="M156" s="249" t="s">
        <v>1</v>
      </c>
      <c r="N156" s="250" t="s">
        <v>41</v>
      </c>
      <c r="O156" s="90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3" t="s">
        <v>168</v>
      </c>
      <c r="AT156" s="253" t="s">
        <v>163</v>
      </c>
      <c r="AU156" s="253" t="s">
        <v>86</v>
      </c>
      <c r="AY156" s="16" t="s">
        <v>161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6" t="s">
        <v>84</v>
      </c>
      <c r="BK156" s="254">
        <f>ROUND(I156*H156,2)</f>
        <v>0</v>
      </c>
      <c r="BL156" s="16" t="s">
        <v>168</v>
      </c>
      <c r="BM156" s="253" t="s">
        <v>1229</v>
      </c>
    </row>
    <row r="157" spans="1:47" s="2" customFormat="1" ht="12">
      <c r="A157" s="37"/>
      <c r="B157" s="38"/>
      <c r="C157" s="39"/>
      <c r="D157" s="255" t="s">
        <v>170</v>
      </c>
      <c r="E157" s="39"/>
      <c r="F157" s="256" t="s">
        <v>1128</v>
      </c>
      <c r="G157" s="39"/>
      <c r="H157" s="39"/>
      <c r="I157" s="153"/>
      <c r="J157" s="39"/>
      <c r="K157" s="39"/>
      <c r="L157" s="43"/>
      <c r="M157" s="257"/>
      <c r="N157" s="25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86</v>
      </c>
    </row>
    <row r="158" spans="1:51" s="13" customFormat="1" ht="12">
      <c r="A158" s="13"/>
      <c r="B158" s="259"/>
      <c r="C158" s="260"/>
      <c r="D158" s="255" t="s">
        <v>172</v>
      </c>
      <c r="E158" s="261" t="s">
        <v>1</v>
      </c>
      <c r="F158" s="262" t="s">
        <v>1230</v>
      </c>
      <c r="G158" s="260"/>
      <c r="H158" s="263">
        <v>1.296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172</v>
      </c>
      <c r="AU158" s="269" t="s">
        <v>86</v>
      </c>
      <c r="AV158" s="13" t="s">
        <v>86</v>
      </c>
      <c r="AW158" s="13" t="s">
        <v>32</v>
      </c>
      <c r="AX158" s="13" t="s">
        <v>76</v>
      </c>
      <c r="AY158" s="269" t="s">
        <v>161</v>
      </c>
    </row>
    <row r="159" spans="1:51" s="14" customFormat="1" ht="12">
      <c r="A159" s="14"/>
      <c r="B159" s="270"/>
      <c r="C159" s="271"/>
      <c r="D159" s="255" t="s">
        <v>172</v>
      </c>
      <c r="E159" s="272" t="s">
        <v>1</v>
      </c>
      <c r="F159" s="273" t="s">
        <v>183</v>
      </c>
      <c r="G159" s="271"/>
      <c r="H159" s="274">
        <v>1.296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172</v>
      </c>
      <c r="AU159" s="280" t="s">
        <v>86</v>
      </c>
      <c r="AV159" s="14" t="s">
        <v>168</v>
      </c>
      <c r="AW159" s="14" t="s">
        <v>32</v>
      </c>
      <c r="AX159" s="14" t="s">
        <v>84</v>
      </c>
      <c r="AY159" s="280" t="s">
        <v>161</v>
      </c>
    </row>
    <row r="160" spans="1:65" s="2" customFormat="1" ht="21.75" customHeight="1">
      <c r="A160" s="37"/>
      <c r="B160" s="38"/>
      <c r="C160" s="242" t="s">
        <v>237</v>
      </c>
      <c r="D160" s="242" t="s">
        <v>163</v>
      </c>
      <c r="E160" s="243" t="s">
        <v>1123</v>
      </c>
      <c r="F160" s="244" t="s">
        <v>1124</v>
      </c>
      <c r="G160" s="245" t="s">
        <v>166</v>
      </c>
      <c r="H160" s="246">
        <v>1.296</v>
      </c>
      <c r="I160" s="247"/>
      <c r="J160" s="248">
        <f>ROUND(I160*H160,2)</f>
        <v>0</v>
      </c>
      <c r="K160" s="244" t="s">
        <v>1</v>
      </c>
      <c r="L160" s="43"/>
      <c r="M160" s="249" t="s">
        <v>1</v>
      </c>
      <c r="N160" s="250" t="s">
        <v>41</v>
      </c>
      <c r="O160" s="90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168</v>
      </c>
      <c r="AT160" s="253" t="s">
        <v>163</v>
      </c>
      <c r="AU160" s="253" t="s">
        <v>86</v>
      </c>
      <c r="AY160" s="16" t="s">
        <v>161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84</v>
      </c>
      <c r="BK160" s="254">
        <f>ROUND(I160*H160,2)</f>
        <v>0</v>
      </c>
      <c r="BL160" s="16" t="s">
        <v>168</v>
      </c>
      <c r="BM160" s="253" t="s">
        <v>1231</v>
      </c>
    </row>
    <row r="161" spans="1:47" s="2" customFormat="1" ht="12">
      <c r="A161" s="37"/>
      <c r="B161" s="38"/>
      <c r="C161" s="39"/>
      <c r="D161" s="255" t="s">
        <v>170</v>
      </c>
      <c r="E161" s="39"/>
      <c r="F161" s="256" t="s">
        <v>1124</v>
      </c>
      <c r="G161" s="39"/>
      <c r="H161" s="39"/>
      <c r="I161" s="153"/>
      <c r="J161" s="39"/>
      <c r="K161" s="39"/>
      <c r="L161" s="43"/>
      <c r="M161" s="257"/>
      <c r="N161" s="25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86</v>
      </c>
    </row>
    <row r="162" spans="1:65" s="2" customFormat="1" ht="16.5" customHeight="1">
      <c r="A162" s="37"/>
      <c r="B162" s="38"/>
      <c r="C162" s="242" t="s">
        <v>250</v>
      </c>
      <c r="D162" s="242" t="s">
        <v>163</v>
      </c>
      <c r="E162" s="243" t="s">
        <v>1130</v>
      </c>
      <c r="F162" s="244" t="s">
        <v>1131</v>
      </c>
      <c r="G162" s="245" t="s">
        <v>166</v>
      </c>
      <c r="H162" s="246">
        <v>1.296</v>
      </c>
      <c r="I162" s="247"/>
      <c r="J162" s="248">
        <f>ROUND(I162*H162,2)</f>
        <v>0</v>
      </c>
      <c r="K162" s="244" t="s">
        <v>1</v>
      </c>
      <c r="L162" s="43"/>
      <c r="M162" s="249" t="s">
        <v>1</v>
      </c>
      <c r="N162" s="250" t="s">
        <v>41</v>
      </c>
      <c r="O162" s="90"/>
      <c r="P162" s="251">
        <f>O162*H162</f>
        <v>0</v>
      </c>
      <c r="Q162" s="251">
        <v>0</v>
      </c>
      <c r="R162" s="251">
        <f>Q162*H162</f>
        <v>0</v>
      </c>
      <c r="S162" s="251">
        <v>0</v>
      </c>
      <c r="T162" s="25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3" t="s">
        <v>168</v>
      </c>
      <c r="AT162" s="253" t="s">
        <v>163</v>
      </c>
      <c r="AU162" s="253" t="s">
        <v>86</v>
      </c>
      <c r="AY162" s="16" t="s">
        <v>161</v>
      </c>
      <c r="BE162" s="254">
        <f>IF(N162="základní",J162,0)</f>
        <v>0</v>
      </c>
      <c r="BF162" s="254">
        <f>IF(N162="snížená",J162,0)</f>
        <v>0</v>
      </c>
      <c r="BG162" s="254">
        <f>IF(N162="zákl. přenesená",J162,0)</f>
        <v>0</v>
      </c>
      <c r="BH162" s="254">
        <f>IF(N162="sníž. přenesená",J162,0)</f>
        <v>0</v>
      </c>
      <c r="BI162" s="254">
        <f>IF(N162="nulová",J162,0)</f>
        <v>0</v>
      </c>
      <c r="BJ162" s="16" t="s">
        <v>84</v>
      </c>
      <c r="BK162" s="254">
        <f>ROUND(I162*H162,2)</f>
        <v>0</v>
      </c>
      <c r="BL162" s="16" t="s">
        <v>168</v>
      </c>
      <c r="BM162" s="253" t="s">
        <v>1232</v>
      </c>
    </row>
    <row r="163" spans="1:47" s="2" customFormat="1" ht="12">
      <c r="A163" s="37"/>
      <c r="B163" s="38"/>
      <c r="C163" s="39"/>
      <c r="D163" s="255" t="s">
        <v>170</v>
      </c>
      <c r="E163" s="39"/>
      <c r="F163" s="256" t="s">
        <v>1131</v>
      </c>
      <c r="G163" s="39"/>
      <c r="H163" s="39"/>
      <c r="I163" s="153"/>
      <c r="J163" s="39"/>
      <c r="K163" s="39"/>
      <c r="L163" s="43"/>
      <c r="M163" s="257"/>
      <c r="N163" s="25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86</v>
      </c>
    </row>
    <row r="164" spans="1:65" s="2" customFormat="1" ht="21.75" customHeight="1">
      <c r="A164" s="37"/>
      <c r="B164" s="38"/>
      <c r="C164" s="242" t="s">
        <v>260</v>
      </c>
      <c r="D164" s="242" t="s">
        <v>163</v>
      </c>
      <c r="E164" s="243" t="s">
        <v>1133</v>
      </c>
      <c r="F164" s="244" t="s">
        <v>1134</v>
      </c>
      <c r="G164" s="245" t="s">
        <v>197</v>
      </c>
      <c r="H164" s="246">
        <v>2.333</v>
      </c>
      <c r="I164" s="247"/>
      <c r="J164" s="248">
        <f>ROUND(I164*H164,2)</f>
        <v>0</v>
      </c>
      <c r="K164" s="244" t="s">
        <v>1</v>
      </c>
      <c r="L164" s="43"/>
      <c r="M164" s="249" t="s">
        <v>1</v>
      </c>
      <c r="N164" s="250" t="s">
        <v>41</v>
      </c>
      <c r="O164" s="90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3" t="s">
        <v>168</v>
      </c>
      <c r="AT164" s="253" t="s">
        <v>163</v>
      </c>
      <c r="AU164" s="253" t="s">
        <v>86</v>
      </c>
      <c r="AY164" s="16" t="s">
        <v>161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6" t="s">
        <v>84</v>
      </c>
      <c r="BK164" s="254">
        <f>ROUND(I164*H164,2)</f>
        <v>0</v>
      </c>
      <c r="BL164" s="16" t="s">
        <v>168</v>
      </c>
      <c r="BM164" s="253" t="s">
        <v>1233</v>
      </c>
    </row>
    <row r="165" spans="1:47" s="2" customFormat="1" ht="12">
      <c r="A165" s="37"/>
      <c r="B165" s="38"/>
      <c r="C165" s="39"/>
      <c r="D165" s="255" t="s">
        <v>170</v>
      </c>
      <c r="E165" s="39"/>
      <c r="F165" s="256" t="s">
        <v>1134</v>
      </c>
      <c r="G165" s="39"/>
      <c r="H165" s="39"/>
      <c r="I165" s="153"/>
      <c r="J165" s="39"/>
      <c r="K165" s="39"/>
      <c r="L165" s="43"/>
      <c r="M165" s="257"/>
      <c r="N165" s="25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86</v>
      </c>
    </row>
    <row r="166" spans="1:65" s="2" customFormat="1" ht="21.75" customHeight="1">
      <c r="A166" s="37"/>
      <c r="B166" s="38"/>
      <c r="C166" s="242" t="s">
        <v>8</v>
      </c>
      <c r="D166" s="242" t="s">
        <v>163</v>
      </c>
      <c r="E166" s="243" t="s">
        <v>1136</v>
      </c>
      <c r="F166" s="244" t="s">
        <v>203</v>
      </c>
      <c r="G166" s="245" t="s">
        <v>166</v>
      </c>
      <c r="H166" s="246">
        <v>1.62</v>
      </c>
      <c r="I166" s="247"/>
      <c r="J166" s="248">
        <f>ROUND(I166*H166,2)</f>
        <v>0</v>
      </c>
      <c r="K166" s="244" t="s">
        <v>1</v>
      </c>
      <c r="L166" s="43"/>
      <c r="M166" s="249" t="s">
        <v>1</v>
      </c>
      <c r="N166" s="250" t="s">
        <v>41</v>
      </c>
      <c r="O166" s="90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3" t="s">
        <v>168</v>
      </c>
      <c r="AT166" s="253" t="s">
        <v>163</v>
      </c>
      <c r="AU166" s="253" t="s">
        <v>86</v>
      </c>
      <c r="AY166" s="16" t="s">
        <v>161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6" t="s">
        <v>84</v>
      </c>
      <c r="BK166" s="254">
        <f>ROUND(I166*H166,2)</f>
        <v>0</v>
      </c>
      <c r="BL166" s="16" t="s">
        <v>168</v>
      </c>
      <c r="BM166" s="253" t="s">
        <v>1234</v>
      </c>
    </row>
    <row r="167" spans="1:47" s="2" customFormat="1" ht="12">
      <c r="A167" s="37"/>
      <c r="B167" s="38"/>
      <c r="C167" s="39"/>
      <c r="D167" s="255" t="s">
        <v>170</v>
      </c>
      <c r="E167" s="39"/>
      <c r="F167" s="256" t="s">
        <v>203</v>
      </c>
      <c r="G167" s="39"/>
      <c r="H167" s="39"/>
      <c r="I167" s="153"/>
      <c r="J167" s="39"/>
      <c r="K167" s="39"/>
      <c r="L167" s="43"/>
      <c r="M167" s="257"/>
      <c r="N167" s="25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86</v>
      </c>
    </row>
    <row r="168" spans="1:51" s="13" customFormat="1" ht="12">
      <c r="A168" s="13"/>
      <c r="B168" s="259"/>
      <c r="C168" s="260"/>
      <c r="D168" s="255" t="s">
        <v>172</v>
      </c>
      <c r="E168" s="261" t="s">
        <v>1</v>
      </c>
      <c r="F168" s="262" t="s">
        <v>1235</v>
      </c>
      <c r="G168" s="260"/>
      <c r="H168" s="263">
        <v>1.62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172</v>
      </c>
      <c r="AU168" s="269" t="s">
        <v>86</v>
      </c>
      <c r="AV168" s="13" t="s">
        <v>86</v>
      </c>
      <c r="AW168" s="13" t="s">
        <v>32</v>
      </c>
      <c r="AX168" s="13" t="s">
        <v>76</v>
      </c>
      <c r="AY168" s="269" t="s">
        <v>161</v>
      </c>
    </row>
    <row r="169" spans="1:51" s="14" customFormat="1" ht="12">
      <c r="A169" s="14"/>
      <c r="B169" s="270"/>
      <c r="C169" s="271"/>
      <c r="D169" s="255" t="s">
        <v>172</v>
      </c>
      <c r="E169" s="272" t="s">
        <v>1</v>
      </c>
      <c r="F169" s="273" t="s">
        <v>183</v>
      </c>
      <c r="G169" s="271"/>
      <c r="H169" s="274">
        <v>1.62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172</v>
      </c>
      <c r="AU169" s="280" t="s">
        <v>86</v>
      </c>
      <c r="AV169" s="14" t="s">
        <v>168</v>
      </c>
      <c r="AW169" s="14" t="s">
        <v>32</v>
      </c>
      <c r="AX169" s="14" t="s">
        <v>84</v>
      </c>
      <c r="AY169" s="280" t="s">
        <v>161</v>
      </c>
    </row>
    <row r="170" spans="1:63" s="12" customFormat="1" ht="22.8" customHeight="1">
      <c r="A170" s="12"/>
      <c r="B170" s="226"/>
      <c r="C170" s="227"/>
      <c r="D170" s="228" t="s">
        <v>75</v>
      </c>
      <c r="E170" s="240" t="s">
        <v>168</v>
      </c>
      <c r="F170" s="240" t="s">
        <v>322</v>
      </c>
      <c r="G170" s="227"/>
      <c r="H170" s="227"/>
      <c r="I170" s="230"/>
      <c r="J170" s="241">
        <f>BK170</f>
        <v>0</v>
      </c>
      <c r="K170" s="227"/>
      <c r="L170" s="232"/>
      <c r="M170" s="233"/>
      <c r="N170" s="234"/>
      <c r="O170" s="234"/>
      <c r="P170" s="235">
        <f>SUM(P171:P172)</f>
        <v>0</v>
      </c>
      <c r="Q170" s="234"/>
      <c r="R170" s="235">
        <f>SUM(R171:R172)</f>
        <v>2.45043792</v>
      </c>
      <c r="S170" s="234"/>
      <c r="T170" s="236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7" t="s">
        <v>84</v>
      </c>
      <c r="AT170" s="238" t="s">
        <v>75</v>
      </c>
      <c r="AU170" s="238" t="s">
        <v>84</v>
      </c>
      <c r="AY170" s="237" t="s">
        <v>161</v>
      </c>
      <c r="BK170" s="239">
        <f>SUM(BK171:BK172)</f>
        <v>0</v>
      </c>
    </row>
    <row r="171" spans="1:65" s="2" customFormat="1" ht="21.75" customHeight="1">
      <c r="A171" s="37"/>
      <c r="B171" s="38"/>
      <c r="C171" s="242" t="s">
        <v>273</v>
      </c>
      <c r="D171" s="242" t="s">
        <v>163</v>
      </c>
      <c r="E171" s="243" t="s">
        <v>1139</v>
      </c>
      <c r="F171" s="244" t="s">
        <v>1140</v>
      </c>
      <c r="G171" s="245" t="s">
        <v>166</v>
      </c>
      <c r="H171" s="246">
        <v>1.296</v>
      </c>
      <c r="I171" s="247"/>
      <c r="J171" s="248">
        <f>ROUND(I171*H171,2)</f>
        <v>0</v>
      </c>
      <c r="K171" s="244" t="s">
        <v>1</v>
      </c>
      <c r="L171" s="43"/>
      <c r="M171" s="249" t="s">
        <v>1</v>
      </c>
      <c r="N171" s="250" t="s">
        <v>41</v>
      </c>
      <c r="O171" s="90"/>
      <c r="P171" s="251">
        <f>O171*H171</f>
        <v>0</v>
      </c>
      <c r="Q171" s="251">
        <v>1.89077</v>
      </c>
      <c r="R171" s="251">
        <f>Q171*H171</f>
        <v>2.45043792</v>
      </c>
      <c r="S171" s="251">
        <v>0</v>
      </c>
      <c r="T171" s="25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3" t="s">
        <v>168</v>
      </c>
      <c r="AT171" s="253" t="s">
        <v>163</v>
      </c>
      <c r="AU171" s="253" t="s">
        <v>86</v>
      </c>
      <c r="AY171" s="16" t="s">
        <v>161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6" t="s">
        <v>84</v>
      </c>
      <c r="BK171" s="254">
        <f>ROUND(I171*H171,2)</f>
        <v>0</v>
      </c>
      <c r="BL171" s="16" t="s">
        <v>168</v>
      </c>
      <c r="BM171" s="253" t="s">
        <v>1236</v>
      </c>
    </row>
    <row r="172" spans="1:47" s="2" customFormat="1" ht="12">
      <c r="A172" s="37"/>
      <c r="B172" s="38"/>
      <c r="C172" s="39"/>
      <c r="D172" s="255" t="s">
        <v>170</v>
      </c>
      <c r="E172" s="39"/>
      <c r="F172" s="256" t="s">
        <v>1140</v>
      </c>
      <c r="G172" s="39"/>
      <c r="H172" s="39"/>
      <c r="I172" s="153"/>
      <c r="J172" s="39"/>
      <c r="K172" s="39"/>
      <c r="L172" s="43"/>
      <c r="M172" s="257"/>
      <c r="N172" s="25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86</v>
      </c>
    </row>
    <row r="173" spans="1:63" s="12" customFormat="1" ht="22.8" customHeight="1">
      <c r="A173" s="12"/>
      <c r="B173" s="226"/>
      <c r="C173" s="227"/>
      <c r="D173" s="228" t="s">
        <v>75</v>
      </c>
      <c r="E173" s="240" t="s">
        <v>194</v>
      </c>
      <c r="F173" s="240" t="s">
        <v>1142</v>
      </c>
      <c r="G173" s="227"/>
      <c r="H173" s="227"/>
      <c r="I173" s="230"/>
      <c r="J173" s="241">
        <f>BK173</f>
        <v>0</v>
      </c>
      <c r="K173" s="227"/>
      <c r="L173" s="232"/>
      <c r="M173" s="233"/>
      <c r="N173" s="234"/>
      <c r="O173" s="234"/>
      <c r="P173" s="235">
        <f>SUM(P174:P181)</f>
        <v>0</v>
      </c>
      <c r="Q173" s="234"/>
      <c r="R173" s="235">
        <f>SUM(R174:R181)</f>
        <v>0.857844</v>
      </c>
      <c r="S173" s="234"/>
      <c r="T173" s="236">
        <f>SUM(T174:T181)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7" t="s">
        <v>84</v>
      </c>
      <c r="AT173" s="238" t="s">
        <v>75</v>
      </c>
      <c r="AU173" s="238" t="s">
        <v>84</v>
      </c>
      <c r="AY173" s="237" t="s">
        <v>161</v>
      </c>
      <c r="BK173" s="239">
        <f>SUM(BK174:BK181)</f>
        <v>0</v>
      </c>
    </row>
    <row r="174" spans="1:65" s="2" customFormat="1" ht="33" customHeight="1">
      <c r="A174" s="37"/>
      <c r="B174" s="38"/>
      <c r="C174" s="242" t="s">
        <v>279</v>
      </c>
      <c r="D174" s="242" t="s">
        <v>163</v>
      </c>
      <c r="E174" s="243" t="s">
        <v>1146</v>
      </c>
      <c r="F174" s="244" t="s">
        <v>1147</v>
      </c>
      <c r="G174" s="245" t="s">
        <v>210</v>
      </c>
      <c r="H174" s="246">
        <v>0.9</v>
      </c>
      <c r="I174" s="247"/>
      <c r="J174" s="248">
        <f>ROUND(I174*H174,2)</f>
        <v>0</v>
      </c>
      <c r="K174" s="244" t="s">
        <v>1</v>
      </c>
      <c r="L174" s="43"/>
      <c r="M174" s="249" t="s">
        <v>1</v>
      </c>
      <c r="N174" s="250" t="s">
        <v>41</v>
      </c>
      <c r="O174" s="90"/>
      <c r="P174" s="251">
        <f>O174*H174</f>
        <v>0</v>
      </c>
      <c r="Q174" s="251">
        <v>0.2024</v>
      </c>
      <c r="R174" s="251">
        <f>Q174*H174</f>
        <v>0.18216</v>
      </c>
      <c r="S174" s="251">
        <v>0</v>
      </c>
      <c r="T174" s="25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3" t="s">
        <v>168</v>
      </c>
      <c r="AT174" s="253" t="s">
        <v>163</v>
      </c>
      <c r="AU174" s="253" t="s">
        <v>86</v>
      </c>
      <c r="AY174" s="16" t="s">
        <v>161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6" t="s">
        <v>84</v>
      </c>
      <c r="BK174" s="254">
        <f>ROUND(I174*H174,2)</f>
        <v>0</v>
      </c>
      <c r="BL174" s="16" t="s">
        <v>168</v>
      </c>
      <c r="BM174" s="253" t="s">
        <v>1237</v>
      </c>
    </row>
    <row r="175" spans="1:47" s="2" customFormat="1" ht="12">
      <c r="A175" s="37"/>
      <c r="B175" s="38"/>
      <c r="C175" s="39"/>
      <c r="D175" s="255" t="s">
        <v>170</v>
      </c>
      <c r="E175" s="39"/>
      <c r="F175" s="256" t="s">
        <v>1147</v>
      </c>
      <c r="G175" s="39"/>
      <c r="H175" s="39"/>
      <c r="I175" s="153"/>
      <c r="J175" s="39"/>
      <c r="K175" s="39"/>
      <c r="L175" s="43"/>
      <c r="M175" s="257"/>
      <c r="N175" s="25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170</v>
      </c>
      <c r="AU175" s="16" t="s">
        <v>86</v>
      </c>
    </row>
    <row r="176" spans="1:65" s="2" customFormat="1" ht="33" customHeight="1">
      <c r="A176" s="37"/>
      <c r="B176" s="38"/>
      <c r="C176" s="242" t="s">
        <v>286</v>
      </c>
      <c r="D176" s="242" t="s">
        <v>163</v>
      </c>
      <c r="E176" s="243" t="s">
        <v>1149</v>
      </c>
      <c r="F176" s="244" t="s">
        <v>1150</v>
      </c>
      <c r="G176" s="245" t="s">
        <v>210</v>
      </c>
      <c r="H176" s="246">
        <v>0.8</v>
      </c>
      <c r="I176" s="247"/>
      <c r="J176" s="248">
        <f>ROUND(I176*H176,2)</f>
        <v>0</v>
      </c>
      <c r="K176" s="244" t="s">
        <v>1</v>
      </c>
      <c r="L176" s="43"/>
      <c r="M176" s="249" t="s">
        <v>1</v>
      </c>
      <c r="N176" s="250" t="s">
        <v>41</v>
      </c>
      <c r="O176" s="90"/>
      <c r="P176" s="251">
        <f>O176*H176</f>
        <v>0</v>
      </c>
      <c r="Q176" s="251">
        <v>0.4809</v>
      </c>
      <c r="R176" s="251">
        <f>Q176*H176</f>
        <v>0.38472</v>
      </c>
      <c r="S176" s="251">
        <v>0</v>
      </c>
      <c r="T176" s="25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3" t="s">
        <v>168</v>
      </c>
      <c r="AT176" s="253" t="s">
        <v>163</v>
      </c>
      <c r="AU176" s="253" t="s">
        <v>86</v>
      </c>
      <c r="AY176" s="16" t="s">
        <v>161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6" t="s">
        <v>84</v>
      </c>
      <c r="BK176" s="254">
        <f>ROUND(I176*H176,2)</f>
        <v>0</v>
      </c>
      <c r="BL176" s="16" t="s">
        <v>168</v>
      </c>
      <c r="BM176" s="253" t="s">
        <v>1238</v>
      </c>
    </row>
    <row r="177" spans="1:47" s="2" customFormat="1" ht="12">
      <c r="A177" s="37"/>
      <c r="B177" s="38"/>
      <c r="C177" s="39"/>
      <c r="D177" s="255" t="s">
        <v>170</v>
      </c>
      <c r="E177" s="39"/>
      <c r="F177" s="256" t="s">
        <v>1150</v>
      </c>
      <c r="G177" s="39"/>
      <c r="H177" s="39"/>
      <c r="I177" s="153"/>
      <c r="J177" s="39"/>
      <c r="K177" s="39"/>
      <c r="L177" s="43"/>
      <c r="M177" s="257"/>
      <c r="N177" s="25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86</v>
      </c>
    </row>
    <row r="178" spans="1:65" s="2" customFormat="1" ht="33" customHeight="1">
      <c r="A178" s="37"/>
      <c r="B178" s="38"/>
      <c r="C178" s="242" t="s">
        <v>292</v>
      </c>
      <c r="D178" s="242" t="s">
        <v>163</v>
      </c>
      <c r="E178" s="243" t="s">
        <v>1152</v>
      </c>
      <c r="F178" s="244" t="s">
        <v>1153</v>
      </c>
      <c r="G178" s="245" t="s">
        <v>210</v>
      </c>
      <c r="H178" s="246">
        <v>0.8</v>
      </c>
      <c r="I178" s="247"/>
      <c r="J178" s="248">
        <f>ROUND(I178*H178,2)</f>
        <v>0</v>
      </c>
      <c r="K178" s="244" t="s">
        <v>1</v>
      </c>
      <c r="L178" s="43"/>
      <c r="M178" s="249" t="s">
        <v>1</v>
      </c>
      <c r="N178" s="250" t="s">
        <v>41</v>
      </c>
      <c r="O178" s="90"/>
      <c r="P178" s="251">
        <f>O178*H178</f>
        <v>0</v>
      </c>
      <c r="Q178" s="251">
        <v>0.25008</v>
      </c>
      <c r="R178" s="251">
        <f>Q178*H178</f>
        <v>0.20006400000000002</v>
      </c>
      <c r="S178" s="251">
        <v>0</v>
      </c>
      <c r="T178" s="25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3" t="s">
        <v>168</v>
      </c>
      <c r="AT178" s="253" t="s">
        <v>163</v>
      </c>
      <c r="AU178" s="253" t="s">
        <v>86</v>
      </c>
      <c r="AY178" s="16" t="s">
        <v>161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6" t="s">
        <v>84</v>
      </c>
      <c r="BK178" s="254">
        <f>ROUND(I178*H178,2)</f>
        <v>0</v>
      </c>
      <c r="BL178" s="16" t="s">
        <v>168</v>
      </c>
      <c r="BM178" s="253" t="s">
        <v>1239</v>
      </c>
    </row>
    <row r="179" spans="1:47" s="2" customFormat="1" ht="12">
      <c r="A179" s="37"/>
      <c r="B179" s="38"/>
      <c r="C179" s="39"/>
      <c r="D179" s="255" t="s">
        <v>170</v>
      </c>
      <c r="E179" s="39"/>
      <c r="F179" s="256" t="s">
        <v>1153</v>
      </c>
      <c r="G179" s="39"/>
      <c r="H179" s="39"/>
      <c r="I179" s="153"/>
      <c r="J179" s="39"/>
      <c r="K179" s="39"/>
      <c r="L179" s="43"/>
      <c r="M179" s="257"/>
      <c r="N179" s="258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86</v>
      </c>
    </row>
    <row r="180" spans="1:65" s="2" customFormat="1" ht="21.75" customHeight="1">
      <c r="A180" s="37"/>
      <c r="B180" s="38"/>
      <c r="C180" s="242" t="s">
        <v>297</v>
      </c>
      <c r="D180" s="242" t="s">
        <v>163</v>
      </c>
      <c r="E180" s="243" t="s">
        <v>1155</v>
      </c>
      <c r="F180" s="244" t="s">
        <v>1156</v>
      </c>
      <c r="G180" s="245" t="s">
        <v>210</v>
      </c>
      <c r="H180" s="246">
        <v>0.9</v>
      </c>
      <c r="I180" s="247"/>
      <c r="J180" s="248">
        <f>ROUND(I180*H180,2)</f>
        <v>0</v>
      </c>
      <c r="K180" s="244" t="s">
        <v>1</v>
      </c>
      <c r="L180" s="43"/>
      <c r="M180" s="249" t="s">
        <v>1</v>
      </c>
      <c r="N180" s="250" t="s">
        <v>41</v>
      </c>
      <c r="O180" s="90"/>
      <c r="P180" s="251">
        <f>O180*H180</f>
        <v>0</v>
      </c>
      <c r="Q180" s="251">
        <v>0.101</v>
      </c>
      <c r="R180" s="251">
        <f>Q180*H180</f>
        <v>0.09090000000000001</v>
      </c>
      <c r="S180" s="251">
        <v>0</v>
      </c>
      <c r="T180" s="25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3" t="s">
        <v>168</v>
      </c>
      <c r="AT180" s="253" t="s">
        <v>163</v>
      </c>
      <c r="AU180" s="253" t="s">
        <v>86</v>
      </c>
      <c r="AY180" s="16" t="s">
        <v>161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6" t="s">
        <v>84</v>
      </c>
      <c r="BK180" s="254">
        <f>ROUND(I180*H180,2)</f>
        <v>0</v>
      </c>
      <c r="BL180" s="16" t="s">
        <v>168</v>
      </c>
      <c r="BM180" s="253" t="s">
        <v>1240</v>
      </c>
    </row>
    <row r="181" spans="1:47" s="2" customFormat="1" ht="12">
      <c r="A181" s="37"/>
      <c r="B181" s="38"/>
      <c r="C181" s="39"/>
      <c r="D181" s="255" t="s">
        <v>170</v>
      </c>
      <c r="E181" s="39"/>
      <c r="F181" s="256" t="s">
        <v>1156</v>
      </c>
      <c r="G181" s="39"/>
      <c r="H181" s="39"/>
      <c r="I181" s="153"/>
      <c r="J181" s="39"/>
      <c r="K181" s="39"/>
      <c r="L181" s="43"/>
      <c r="M181" s="257"/>
      <c r="N181" s="25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86</v>
      </c>
    </row>
    <row r="182" spans="1:63" s="12" customFormat="1" ht="22.8" customHeight="1">
      <c r="A182" s="12"/>
      <c r="B182" s="226"/>
      <c r="C182" s="227"/>
      <c r="D182" s="228" t="s">
        <v>75</v>
      </c>
      <c r="E182" s="240" t="s">
        <v>213</v>
      </c>
      <c r="F182" s="240" t="s">
        <v>1158</v>
      </c>
      <c r="G182" s="227"/>
      <c r="H182" s="227"/>
      <c r="I182" s="230"/>
      <c r="J182" s="241">
        <f>BK182</f>
        <v>0</v>
      </c>
      <c r="K182" s="227"/>
      <c r="L182" s="232"/>
      <c r="M182" s="233"/>
      <c r="N182" s="234"/>
      <c r="O182" s="234"/>
      <c r="P182" s="235">
        <f>SUM(P183:P194)</f>
        <v>0</v>
      </c>
      <c r="Q182" s="234"/>
      <c r="R182" s="235">
        <f>SUM(R183:R194)</f>
        <v>0.07389000000000001</v>
      </c>
      <c r="S182" s="234"/>
      <c r="T182" s="236">
        <f>SUM(T183:T194)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7" t="s">
        <v>84</v>
      </c>
      <c r="AT182" s="238" t="s">
        <v>75</v>
      </c>
      <c r="AU182" s="238" t="s">
        <v>84</v>
      </c>
      <c r="AY182" s="237" t="s">
        <v>161</v>
      </c>
      <c r="BK182" s="239">
        <f>SUM(BK183:BK194)</f>
        <v>0</v>
      </c>
    </row>
    <row r="183" spans="1:65" s="2" customFormat="1" ht="16.5" customHeight="1">
      <c r="A183" s="37"/>
      <c r="B183" s="38"/>
      <c r="C183" s="242" t="s">
        <v>7</v>
      </c>
      <c r="D183" s="242" t="s">
        <v>163</v>
      </c>
      <c r="E183" s="243" t="s">
        <v>1241</v>
      </c>
      <c r="F183" s="244" t="s">
        <v>1242</v>
      </c>
      <c r="G183" s="245" t="s">
        <v>289</v>
      </c>
      <c r="H183" s="246">
        <v>1</v>
      </c>
      <c r="I183" s="247"/>
      <c r="J183" s="248">
        <f>ROUND(I183*H183,2)</f>
        <v>0</v>
      </c>
      <c r="K183" s="244" t="s">
        <v>1</v>
      </c>
      <c r="L183" s="43"/>
      <c r="M183" s="249" t="s">
        <v>1</v>
      </c>
      <c r="N183" s="250" t="s">
        <v>41</v>
      </c>
      <c r="O183" s="90"/>
      <c r="P183" s="251">
        <f>O183*H183</f>
        <v>0</v>
      </c>
      <c r="Q183" s="251">
        <v>0.06313</v>
      </c>
      <c r="R183" s="251">
        <f>Q183*H183</f>
        <v>0.06313</v>
      </c>
      <c r="S183" s="251">
        <v>0</v>
      </c>
      <c r="T183" s="25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3" t="s">
        <v>168</v>
      </c>
      <c r="AT183" s="253" t="s">
        <v>163</v>
      </c>
      <c r="AU183" s="253" t="s">
        <v>86</v>
      </c>
      <c r="AY183" s="16" t="s">
        <v>161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6" t="s">
        <v>84</v>
      </c>
      <c r="BK183" s="254">
        <f>ROUND(I183*H183,2)</f>
        <v>0</v>
      </c>
      <c r="BL183" s="16" t="s">
        <v>168</v>
      </c>
      <c r="BM183" s="253" t="s">
        <v>1243</v>
      </c>
    </row>
    <row r="184" spans="1:47" s="2" customFormat="1" ht="12">
      <c r="A184" s="37"/>
      <c r="B184" s="38"/>
      <c r="C184" s="39"/>
      <c r="D184" s="255" t="s">
        <v>170</v>
      </c>
      <c r="E184" s="39"/>
      <c r="F184" s="256" t="s">
        <v>1242</v>
      </c>
      <c r="G184" s="39"/>
      <c r="H184" s="39"/>
      <c r="I184" s="153"/>
      <c r="J184" s="39"/>
      <c r="K184" s="39"/>
      <c r="L184" s="43"/>
      <c r="M184" s="257"/>
      <c r="N184" s="25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86</v>
      </c>
    </row>
    <row r="185" spans="1:65" s="2" customFormat="1" ht="21.75" customHeight="1">
      <c r="A185" s="37"/>
      <c r="B185" s="38"/>
      <c r="C185" s="242" t="s">
        <v>309</v>
      </c>
      <c r="D185" s="242" t="s">
        <v>163</v>
      </c>
      <c r="E185" s="243" t="s">
        <v>1244</v>
      </c>
      <c r="F185" s="244" t="s">
        <v>1245</v>
      </c>
      <c r="G185" s="245" t="s">
        <v>234</v>
      </c>
      <c r="H185" s="246">
        <v>3</v>
      </c>
      <c r="I185" s="247"/>
      <c r="J185" s="248">
        <f>ROUND(I185*H185,2)</f>
        <v>0</v>
      </c>
      <c r="K185" s="244" t="s">
        <v>1</v>
      </c>
      <c r="L185" s="43"/>
      <c r="M185" s="249" t="s">
        <v>1</v>
      </c>
      <c r="N185" s="250" t="s">
        <v>41</v>
      </c>
      <c r="O185" s="90"/>
      <c r="P185" s="251">
        <f>O185*H185</f>
        <v>0</v>
      </c>
      <c r="Q185" s="251">
        <v>0.00273</v>
      </c>
      <c r="R185" s="251">
        <f>Q185*H185</f>
        <v>0.00819</v>
      </c>
      <c r="S185" s="251">
        <v>0</v>
      </c>
      <c r="T185" s="25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3" t="s">
        <v>168</v>
      </c>
      <c r="AT185" s="253" t="s">
        <v>163</v>
      </c>
      <c r="AU185" s="253" t="s">
        <v>86</v>
      </c>
      <c r="AY185" s="16" t="s">
        <v>161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6" t="s">
        <v>84</v>
      </c>
      <c r="BK185" s="254">
        <f>ROUND(I185*H185,2)</f>
        <v>0</v>
      </c>
      <c r="BL185" s="16" t="s">
        <v>168</v>
      </c>
      <c r="BM185" s="253" t="s">
        <v>1246</v>
      </c>
    </row>
    <row r="186" spans="1:47" s="2" customFormat="1" ht="12">
      <c r="A186" s="37"/>
      <c r="B186" s="38"/>
      <c r="C186" s="39"/>
      <c r="D186" s="255" t="s">
        <v>170</v>
      </c>
      <c r="E186" s="39"/>
      <c r="F186" s="256" t="s">
        <v>1245</v>
      </c>
      <c r="G186" s="39"/>
      <c r="H186" s="39"/>
      <c r="I186" s="153"/>
      <c r="J186" s="39"/>
      <c r="K186" s="39"/>
      <c r="L186" s="43"/>
      <c r="M186" s="257"/>
      <c r="N186" s="25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86</v>
      </c>
    </row>
    <row r="187" spans="1:65" s="2" customFormat="1" ht="33" customHeight="1">
      <c r="A187" s="37"/>
      <c r="B187" s="38"/>
      <c r="C187" s="242" t="s">
        <v>316</v>
      </c>
      <c r="D187" s="242" t="s">
        <v>163</v>
      </c>
      <c r="E187" s="243" t="s">
        <v>1247</v>
      </c>
      <c r="F187" s="244" t="s">
        <v>1248</v>
      </c>
      <c r="G187" s="245" t="s">
        <v>289</v>
      </c>
      <c r="H187" s="246">
        <v>1</v>
      </c>
      <c r="I187" s="247"/>
      <c r="J187" s="248">
        <f>ROUND(I187*H187,2)</f>
        <v>0</v>
      </c>
      <c r="K187" s="244" t="s">
        <v>1</v>
      </c>
      <c r="L187" s="43"/>
      <c r="M187" s="249" t="s">
        <v>1</v>
      </c>
      <c r="N187" s="250" t="s">
        <v>41</v>
      </c>
      <c r="O187" s="90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3" t="s">
        <v>168</v>
      </c>
      <c r="AT187" s="253" t="s">
        <v>163</v>
      </c>
      <c r="AU187" s="253" t="s">
        <v>86</v>
      </c>
      <c r="AY187" s="16" t="s">
        <v>161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6" t="s">
        <v>84</v>
      </c>
      <c r="BK187" s="254">
        <f>ROUND(I187*H187,2)</f>
        <v>0</v>
      </c>
      <c r="BL187" s="16" t="s">
        <v>168</v>
      </c>
      <c r="BM187" s="253" t="s">
        <v>1249</v>
      </c>
    </row>
    <row r="188" spans="1:47" s="2" customFormat="1" ht="12">
      <c r="A188" s="37"/>
      <c r="B188" s="38"/>
      <c r="C188" s="39"/>
      <c r="D188" s="255" t="s">
        <v>170</v>
      </c>
      <c r="E188" s="39"/>
      <c r="F188" s="256" t="s">
        <v>1248</v>
      </c>
      <c r="G188" s="39"/>
      <c r="H188" s="39"/>
      <c r="I188" s="153"/>
      <c r="J188" s="39"/>
      <c r="K188" s="39"/>
      <c r="L188" s="43"/>
      <c r="M188" s="257"/>
      <c r="N188" s="258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86</v>
      </c>
    </row>
    <row r="189" spans="1:65" s="2" customFormat="1" ht="16.5" customHeight="1">
      <c r="A189" s="37"/>
      <c r="B189" s="38"/>
      <c r="C189" s="281" t="s">
        <v>323</v>
      </c>
      <c r="D189" s="281" t="s">
        <v>214</v>
      </c>
      <c r="E189" s="282" t="s">
        <v>1250</v>
      </c>
      <c r="F189" s="283" t="s">
        <v>1251</v>
      </c>
      <c r="G189" s="284" t="s">
        <v>289</v>
      </c>
      <c r="H189" s="285">
        <v>1</v>
      </c>
      <c r="I189" s="286"/>
      <c r="J189" s="287">
        <f>ROUND(I189*H189,2)</f>
        <v>0</v>
      </c>
      <c r="K189" s="283" t="s">
        <v>1</v>
      </c>
      <c r="L189" s="288"/>
      <c r="M189" s="289" t="s">
        <v>1</v>
      </c>
      <c r="N189" s="290" t="s">
        <v>41</v>
      </c>
      <c r="O189" s="90"/>
      <c r="P189" s="251">
        <f>O189*H189</f>
        <v>0</v>
      </c>
      <c r="Q189" s="251">
        <v>0.0005</v>
      </c>
      <c r="R189" s="251">
        <f>Q189*H189</f>
        <v>0.0005</v>
      </c>
      <c r="S189" s="251">
        <v>0</v>
      </c>
      <c r="T189" s="25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3" t="s">
        <v>213</v>
      </c>
      <c r="AT189" s="253" t="s">
        <v>214</v>
      </c>
      <c r="AU189" s="253" t="s">
        <v>86</v>
      </c>
      <c r="AY189" s="16" t="s">
        <v>161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6" t="s">
        <v>84</v>
      </c>
      <c r="BK189" s="254">
        <f>ROUND(I189*H189,2)</f>
        <v>0</v>
      </c>
      <c r="BL189" s="16" t="s">
        <v>168</v>
      </c>
      <c r="BM189" s="253" t="s">
        <v>1252</v>
      </c>
    </row>
    <row r="190" spans="1:47" s="2" customFormat="1" ht="12">
      <c r="A190" s="37"/>
      <c r="B190" s="38"/>
      <c r="C190" s="39"/>
      <c r="D190" s="255" t="s">
        <v>170</v>
      </c>
      <c r="E190" s="39"/>
      <c r="F190" s="256" t="s">
        <v>1251</v>
      </c>
      <c r="G190" s="39"/>
      <c r="H190" s="39"/>
      <c r="I190" s="153"/>
      <c r="J190" s="39"/>
      <c r="K190" s="39"/>
      <c r="L190" s="43"/>
      <c r="M190" s="257"/>
      <c r="N190" s="25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86</v>
      </c>
    </row>
    <row r="191" spans="1:65" s="2" customFormat="1" ht="16.5" customHeight="1">
      <c r="A191" s="37"/>
      <c r="B191" s="38"/>
      <c r="C191" s="242" t="s">
        <v>329</v>
      </c>
      <c r="D191" s="242" t="s">
        <v>163</v>
      </c>
      <c r="E191" s="243" t="s">
        <v>1253</v>
      </c>
      <c r="F191" s="244" t="s">
        <v>1254</v>
      </c>
      <c r="G191" s="245" t="s">
        <v>234</v>
      </c>
      <c r="H191" s="246">
        <v>3</v>
      </c>
      <c r="I191" s="247"/>
      <c r="J191" s="248">
        <f>ROUND(I191*H191,2)</f>
        <v>0</v>
      </c>
      <c r="K191" s="244" t="s">
        <v>1</v>
      </c>
      <c r="L191" s="43"/>
      <c r="M191" s="249" t="s">
        <v>1</v>
      </c>
      <c r="N191" s="250" t="s">
        <v>41</v>
      </c>
      <c r="O191" s="90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3" t="s">
        <v>168</v>
      </c>
      <c r="AT191" s="253" t="s">
        <v>163</v>
      </c>
      <c r="AU191" s="253" t="s">
        <v>86</v>
      </c>
      <c r="AY191" s="16" t="s">
        <v>161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6" t="s">
        <v>84</v>
      </c>
      <c r="BK191" s="254">
        <f>ROUND(I191*H191,2)</f>
        <v>0</v>
      </c>
      <c r="BL191" s="16" t="s">
        <v>168</v>
      </c>
      <c r="BM191" s="253" t="s">
        <v>1255</v>
      </c>
    </row>
    <row r="192" spans="1:47" s="2" customFormat="1" ht="12">
      <c r="A192" s="37"/>
      <c r="B192" s="38"/>
      <c r="C192" s="39"/>
      <c r="D192" s="255" t="s">
        <v>170</v>
      </c>
      <c r="E192" s="39"/>
      <c r="F192" s="256" t="s">
        <v>1254</v>
      </c>
      <c r="G192" s="39"/>
      <c r="H192" s="39"/>
      <c r="I192" s="153"/>
      <c r="J192" s="39"/>
      <c r="K192" s="39"/>
      <c r="L192" s="43"/>
      <c r="M192" s="257"/>
      <c r="N192" s="258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86</v>
      </c>
    </row>
    <row r="193" spans="1:65" s="2" customFormat="1" ht="16.5" customHeight="1">
      <c r="A193" s="37"/>
      <c r="B193" s="38"/>
      <c r="C193" s="242" t="s">
        <v>334</v>
      </c>
      <c r="D193" s="242" t="s">
        <v>163</v>
      </c>
      <c r="E193" s="243" t="s">
        <v>1256</v>
      </c>
      <c r="F193" s="244" t="s">
        <v>1257</v>
      </c>
      <c r="G193" s="245" t="s">
        <v>289</v>
      </c>
      <c r="H193" s="246">
        <v>1</v>
      </c>
      <c r="I193" s="247"/>
      <c r="J193" s="248">
        <f>ROUND(I193*H193,2)</f>
        <v>0</v>
      </c>
      <c r="K193" s="244" t="s">
        <v>1</v>
      </c>
      <c r="L193" s="43"/>
      <c r="M193" s="249" t="s">
        <v>1</v>
      </c>
      <c r="N193" s="250" t="s">
        <v>41</v>
      </c>
      <c r="O193" s="90"/>
      <c r="P193" s="251">
        <f>O193*H193</f>
        <v>0</v>
      </c>
      <c r="Q193" s="251">
        <v>0.00207</v>
      </c>
      <c r="R193" s="251">
        <f>Q193*H193</f>
        <v>0.00207</v>
      </c>
      <c r="S193" s="251">
        <v>0</v>
      </c>
      <c r="T193" s="25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3" t="s">
        <v>168</v>
      </c>
      <c r="AT193" s="253" t="s">
        <v>163</v>
      </c>
      <c r="AU193" s="253" t="s">
        <v>86</v>
      </c>
      <c r="AY193" s="16" t="s">
        <v>161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6" t="s">
        <v>84</v>
      </c>
      <c r="BK193" s="254">
        <f>ROUND(I193*H193,2)</f>
        <v>0</v>
      </c>
      <c r="BL193" s="16" t="s">
        <v>168</v>
      </c>
      <c r="BM193" s="253" t="s">
        <v>1258</v>
      </c>
    </row>
    <row r="194" spans="1:47" s="2" customFormat="1" ht="12">
      <c r="A194" s="37"/>
      <c r="B194" s="38"/>
      <c r="C194" s="39"/>
      <c r="D194" s="255" t="s">
        <v>170</v>
      </c>
      <c r="E194" s="39"/>
      <c r="F194" s="256" t="s">
        <v>1257</v>
      </c>
      <c r="G194" s="39"/>
      <c r="H194" s="39"/>
      <c r="I194" s="153"/>
      <c r="J194" s="39"/>
      <c r="K194" s="39"/>
      <c r="L194" s="43"/>
      <c r="M194" s="257"/>
      <c r="N194" s="25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86</v>
      </c>
    </row>
    <row r="195" spans="1:63" s="12" customFormat="1" ht="22.8" customHeight="1">
      <c r="A195" s="12"/>
      <c r="B195" s="226"/>
      <c r="C195" s="227"/>
      <c r="D195" s="228" t="s">
        <v>75</v>
      </c>
      <c r="E195" s="240" t="s">
        <v>220</v>
      </c>
      <c r="F195" s="240" t="s">
        <v>1192</v>
      </c>
      <c r="G195" s="227"/>
      <c r="H195" s="227"/>
      <c r="I195" s="230"/>
      <c r="J195" s="241">
        <f>BK195</f>
        <v>0</v>
      </c>
      <c r="K195" s="227"/>
      <c r="L195" s="232"/>
      <c r="M195" s="233"/>
      <c r="N195" s="234"/>
      <c r="O195" s="234"/>
      <c r="P195" s="235">
        <f>P196+SUM(P197:P206)</f>
        <v>0</v>
      </c>
      <c r="Q195" s="234"/>
      <c r="R195" s="235">
        <f>R196+SUM(R197:R206)</f>
        <v>0.09599</v>
      </c>
      <c r="S195" s="234"/>
      <c r="T195" s="236">
        <f>T196+SUM(T197:T206)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7" t="s">
        <v>84</v>
      </c>
      <c r="AT195" s="238" t="s">
        <v>75</v>
      </c>
      <c r="AU195" s="238" t="s">
        <v>84</v>
      </c>
      <c r="AY195" s="237" t="s">
        <v>161</v>
      </c>
      <c r="BK195" s="239">
        <f>BK196+SUM(BK197:BK206)</f>
        <v>0</v>
      </c>
    </row>
    <row r="196" spans="1:65" s="2" customFormat="1" ht="44.25" customHeight="1">
      <c r="A196" s="37"/>
      <c r="B196" s="38"/>
      <c r="C196" s="242" t="s">
        <v>339</v>
      </c>
      <c r="D196" s="242" t="s">
        <v>163</v>
      </c>
      <c r="E196" s="243" t="s">
        <v>1259</v>
      </c>
      <c r="F196" s="244" t="s">
        <v>1260</v>
      </c>
      <c r="G196" s="245" t="s">
        <v>234</v>
      </c>
      <c r="H196" s="246">
        <v>1</v>
      </c>
      <c r="I196" s="247"/>
      <c r="J196" s="248">
        <f>ROUND(I196*H196,2)</f>
        <v>0</v>
      </c>
      <c r="K196" s="244" t="s">
        <v>1</v>
      </c>
      <c r="L196" s="43"/>
      <c r="M196" s="249" t="s">
        <v>1</v>
      </c>
      <c r="N196" s="250" t="s">
        <v>41</v>
      </c>
      <c r="O196" s="90"/>
      <c r="P196" s="251">
        <f>O196*H196</f>
        <v>0</v>
      </c>
      <c r="Q196" s="251">
        <v>0.09599</v>
      </c>
      <c r="R196" s="251">
        <f>Q196*H196</f>
        <v>0.09599</v>
      </c>
      <c r="S196" s="251">
        <v>0</v>
      </c>
      <c r="T196" s="25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3" t="s">
        <v>168</v>
      </c>
      <c r="AT196" s="253" t="s">
        <v>163</v>
      </c>
      <c r="AU196" s="253" t="s">
        <v>86</v>
      </c>
      <c r="AY196" s="16" t="s">
        <v>161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6" t="s">
        <v>84</v>
      </c>
      <c r="BK196" s="254">
        <f>ROUND(I196*H196,2)</f>
        <v>0</v>
      </c>
      <c r="BL196" s="16" t="s">
        <v>168</v>
      </c>
      <c r="BM196" s="253" t="s">
        <v>1261</v>
      </c>
    </row>
    <row r="197" spans="1:47" s="2" customFormat="1" ht="12">
      <c r="A197" s="37"/>
      <c r="B197" s="38"/>
      <c r="C197" s="39"/>
      <c r="D197" s="255" t="s">
        <v>170</v>
      </c>
      <c r="E197" s="39"/>
      <c r="F197" s="256" t="s">
        <v>1260</v>
      </c>
      <c r="G197" s="39"/>
      <c r="H197" s="39"/>
      <c r="I197" s="153"/>
      <c r="J197" s="39"/>
      <c r="K197" s="39"/>
      <c r="L197" s="43"/>
      <c r="M197" s="257"/>
      <c r="N197" s="25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86</v>
      </c>
    </row>
    <row r="198" spans="1:65" s="2" customFormat="1" ht="21.75" customHeight="1">
      <c r="A198" s="37"/>
      <c r="B198" s="38"/>
      <c r="C198" s="242" t="s">
        <v>346</v>
      </c>
      <c r="D198" s="242" t="s">
        <v>163</v>
      </c>
      <c r="E198" s="243" t="s">
        <v>1196</v>
      </c>
      <c r="F198" s="244" t="s">
        <v>1197</v>
      </c>
      <c r="G198" s="245" t="s">
        <v>234</v>
      </c>
      <c r="H198" s="246">
        <v>1</v>
      </c>
      <c r="I198" s="247"/>
      <c r="J198" s="248">
        <f>ROUND(I198*H198,2)</f>
        <v>0</v>
      </c>
      <c r="K198" s="244" t="s">
        <v>1</v>
      </c>
      <c r="L198" s="43"/>
      <c r="M198" s="249" t="s">
        <v>1</v>
      </c>
      <c r="N198" s="250" t="s">
        <v>41</v>
      </c>
      <c r="O198" s="90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3" t="s">
        <v>168</v>
      </c>
      <c r="AT198" s="253" t="s">
        <v>163</v>
      </c>
      <c r="AU198" s="253" t="s">
        <v>86</v>
      </c>
      <c r="AY198" s="16" t="s">
        <v>161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6" t="s">
        <v>84</v>
      </c>
      <c r="BK198" s="254">
        <f>ROUND(I198*H198,2)</f>
        <v>0</v>
      </c>
      <c r="BL198" s="16" t="s">
        <v>168</v>
      </c>
      <c r="BM198" s="253" t="s">
        <v>1262</v>
      </c>
    </row>
    <row r="199" spans="1:47" s="2" customFormat="1" ht="12">
      <c r="A199" s="37"/>
      <c r="B199" s="38"/>
      <c r="C199" s="39"/>
      <c r="D199" s="255" t="s">
        <v>170</v>
      </c>
      <c r="E199" s="39"/>
      <c r="F199" s="256" t="s">
        <v>1197</v>
      </c>
      <c r="G199" s="39"/>
      <c r="H199" s="39"/>
      <c r="I199" s="153"/>
      <c r="J199" s="39"/>
      <c r="K199" s="39"/>
      <c r="L199" s="43"/>
      <c r="M199" s="257"/>
      <c r="N199" s="25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86</v>
      </c>
    </row>
    <row r="200" spans="1:65" s="2" customFormat="1" ht="21.75" customHeight="1">
      <c r="A200" s="37"/>
      <c r="B200" s="38"/>
      <c r="C200" s="242" t="s">
        <v>350</v>
      </c>
      <c r="D200" s="242" t="s">
        <v>163</v>
      </c>
      <c r="E200" s="243" t="s">
        <v>1199</v>
      </c>
      <c r="F200" s="244" t="s">
        <v>1200</v>
      </c>
      <c r="G200" s="245" t="s">
        <v>210</v>
      </c>
      <c r="H200" s="246">
        <v>0.9</v>
      </c>
      <c r="I200" s="247"/>
      <c r="J200" s="248">
        <f>ROUND(I200*H200,2)</f>
        <v>0</v>
      </c>
      <c r="K200" s="244" t="s">
        <v>1</v>
      </c>
      <c r="L200" s="43"/>
      <c r="M200" s="249" t="s">
        <v>1</v>
      </c>
      <c r="N200" s="250" t="s">
        <v>41</v>
      </c>
      <c r="O200" s="90"/>
      <c r="P200" s="251">
        <f>O200*H200</f>
        <v>0</v>
      </c>
      <c r="Q200" s="251">
        <v>0</v>
      </c>
      <c r="R200" s="251">
        <f>Q200*H200</f>
        <v>0</v>
      </c>
      <c r="S200" s="251">
        <v>0</v>
      </c>
      <c r="T200" s="25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3" t="s">
        <v>168</v>
      </c>
      <c r="AT200" s="253" t="s">
        <v>163</v>
      </c>
      <c r="AU200" s="253" t="s">
        <v>86</v>
      </c>
      <c r="AY200" s="16" t="s">
        <v>161</v>
      </c>
      <c r="BE200" s="254">
        <f>IF(N200="základní",J200,0)</f>
        <v>0</v>
      </c>
      <c r="BF200" s="254">
        <f>IF(N200="snížená",J200,0)</f>
        <v>0</v>
      </c>
      <c r="BG200" s="254">
        <f>IF(N200="zákl. přenesená",J200,0)</f>
        <v>0</v>
      </c>
      <c r="BH200" s="254">
        <f>IF(N200="sníž. přenesená",J200,0)</f>
        <v>0</v>
      </c>
      <c r="BI200" s="254">
        <f>IF(N200="nulová",J200,0)</f>
        <v>0</v>
      </c>
      <c r="BJ200" s="16" t="s">
        <v>84</v>
      </c>
      <c r="BK200" s="254">
        <f>ROUND(I200*H200,2)</f>
        <v>0</v>
      </c>
      <c r="BL200" s="16" t="s">
        <v>168</v>
      </c>
      <c r="BM200" s="253" t="s">
        <v>1263</v>
      </c>
    </row>
    <row r="201" spans="1:47" s="2" customFormat="1" ht="12">
      <c r="A201" s="37"/>
      <c r="B201" s="38"/>
      <c r="C201" s="39"/>
      <c r="D201" s="255" t="s">
        <v>170</v>
      </c>
      <c r="E201" s="39"/>
      <c r="F201" s="256" t="s">
        <v>1200</v>
      </c>
      <c r="G201" s="39"/>
      <c r="H201" s="39"/>
      <c r="I201" s="153"/>
      <c r="J201" s="39"/>
      <c r="K201" s="39"/>
      <c r="L201" s="43"/>
      <c r="M201" s="257"/>
      <c r="N201" s="258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86</v>
      </c>
    </row>
    <row r="202" spans="1:65" s="2" customFormat="1" ht="21.75" customHeight="1">
      <c r="A202" s="37"/>
      <c r="B202" s="38"/>
      <c r="C202" s="242" t="s">
        <v>356</v>
      </c>
      <c r="D202" s="242" t="s">
        <v>163</v>
      </c>
      <c r="E202" s="243" t="s">
        <v>1202</v>
      </c>
      <c r="F202" s="244" t="s">
        <v>1203</v>
      </c>
      <c r="G202" s="245" t="s">
        <v>197</v>
      </c>
      <c r="H202" s="246">
        <v>0.875</v>
      </c>
      <c r="I202" s="247"/>
      <c r="J202" s="248">
        <f>ROUND(I202*H202,2)</f>
        <v>0</v>
      </c>
      <c r="K202" s="244" t="s">
        <v>1</v>
      </c>
      <c r="L202" s="43"/>
      <c r="M202" s="249" t="s">
        <v>1</v>
      </c>
      <c r="N202" s="250" t="s">
        <v>41</v>
      </c>
      <c r="O202" s="90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3" t="s">
        <v>168</v>
      </c>
      <c r="AT202" s="253" t="s">
        <v>163</v>
      </c>
      <c r="AU202" s="253" t="s">
        <v>86</v>
      </c>
      <c r="AY202" s="16" t="s">
        <v>161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6" t="s">
        <v>84</v>
      </c>
      <c r="BK202" s="254">
        <f>ROUND(I202*H202,2)</f>
        <v>0</v>
      </c>
      <c r="BL202" s="16" t="s">
        <v>168</v>
      </c>
      <c r="BM202" s="253" t="s">
        <v>1264</v>
      </c>
    </row>
    <row r="203" spans="1:47" s="2" customFormat="1" ht="12">
      <c r="A203" s="37"/>
      <c r="B203" s="38"/>
      <c r="C203" s="39"/>
      <c r="D203" s="255" t="s">
        <v>170</v>
      </c>
      <c r="E203" s="39"/>
      <c r="F203" s="256" t="s">
        <v>1203</v>
      </c>
      <c r="G203" s="39"/>
      <c r="H203" s="39"/>
      <c r="I203" s="153"/>
      <c r="J203" s="39"/>
      <c r="K203" s="39"/>
      <c r="L203" s="43"/>
      <c r="M203" s="257"/>
      <c r="N203" s="25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86</v>
      </c>
    </row>
    <row r="204" spans="1:65" s="2" customFormat="1" ht="21.75" customHeight="1">
      <c r="A204" s="37"/>
      <c r="B204" s="38"/>
      <c r="C204" s="242" t="s">
        <v>362</v>
      </c>
      <c r="D204" s="242" t="s">
        <v>163</v>
      </c>
      <c r="E204" s="243" t="s">
        <v>1205</v>
      </c>
      <c r="F204" s="244" t="s">
        <v>1206</v>
      </c>
      <c r="G204" s="245" t="s">
        <v>197</v>
      </c>
      <c r="H204" s="246">
        <v>0.875</v>
      </c>
      <c r="I204" s="247"/>
      <c r="J204" s="248">
        <f>ROUND(I204*H204,2)</f>
        <v>0</v>
      </c>
      <c r="K204" s="244" t="s">
        <v>1</v>
      </c>
      <c r="L204" s="43"/>
      <c r="M204" s="249" t="s">
        <v>1</v>
      </c>
      <c r="N204" s="250" t="s">
        <v>41</v>
      </c>
      <c r="O204" s="90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3" t="s">
        <v>168</v>
      </c>
      <c r="AT204" s="253" t="s">
        <v>163</v>
      </c>
      <c r="AU204" s="253" t="s">
        <v>86</v>
      </c>
      <c r="AY204" s="16" t="s">
        <v>161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6" t="s">
        <v>84</v>
      </c>
      <c r="BK204" s="254">
        <f>ROUND(I204*H204,2)</f>
        <v>0</v>
      </c>
      <c r="BL204" s="16" t="s">
        <v>168</v>
      </c>
      <c r="BM204" s="253" t="s">
        <v>1265</v>
      </c>
    </row>
    <row r="205" spans="1:47" s="2" customFormat="1" ht="12">
      <c r="A205" s="37"/>
      <c r="B205" s="38"/>
      <c r="C205" s="39"/>
      <c r="D205" s="255" t="s">
        <v>170</v>
      </c>
      <c r="E205" s="39"/>
      <c r="F205" s="256" t="s">
        <v>1206</v>
      </c>
      <c r="G205" s="39"/>
      <c r="H205" s="39"/>
      <c r="I205" s="153"/>
      <c r="J205" s="39"/>
      <c r="K205" s="39"/>
      <c r="L205" s="43"/>
      <c r="M205" s="257"/>
      <c r="N205" s="25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86</v>
      </c>
    </row>
    <row r="206" spans="1:63" s="12" customFormat="1" ht="20.85" customHeight="1">
      <c r="A206" s="12"/>
      <c r="B206" s="226"/>
      <c r="C206" s="227"/>
      <c r="D206" s="228" t="s">
        <v>75</v>
      </c>
      <c r="E206" s="240" t="s">
        <v>740</v>
      </c>
      <c r="F206" s="240" t="s">
        <v>1208</v>
      </c>
      <c r="G206" s="227"/>
      <c r="H206" s="227"/>
      <c r="I206" s="230"/>
      <c r="J206" s="241">
        <f>BK206</f>
        <v>0</v>
      </c>
      <c r="K206" s="227"/>
      <c r="L206" s="232"/>
      <c r="M206" s="233"/>
      <c r="N206" s="234"/>
      <c r="O206" s="234"/>
      <c r="P206" s="235">
        <f>SUM(P207:P208)</f>
        <v>0</v>
      </c>
      <c r="Q206" s="234"/>
      <c r="R206" s="235">
        <f>SUM(R207:R208)</f>
        <v>0</v>
      </c>
      <c r="S206" s="234"/>
      <c r="T206" s="236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7" t="s">
        <v>84</v>
      </c>
      <c r="AT206" s="238" t="s">
        <v>75</v>
      </c>
      <c r="AU206" s="238" t="s">
        <v>86</v>
      </c>
      <c r="AY206" s="237" t="s">
        <v>161</v>
      </c>
      <c r="BK206" s="239">
        <f>SUM(BK207:BK208)</f>
        <v>0</v>
      </c>
    </row>
    <row r="207" spans="1:65" s="2" customFormat="1" ht="21.75" customHeight="1">
      <c r="A207" s="37"/>
      <c r="B207" s="38"/>
      <c r="C207" s="242" t="s">
        <v>368</v>
      </c>
      <c r="D207" s="242" t="s">
        <v>163</v>
      </c>
      <c r="E207" s="243" t="s">
        <v>1209</v>
      </c>
      <c r="F207" s="244" t="s">
        <v>1210</v>
      </c>
      <c r="G207" s="245" t="s">
        <v>197</v>
      </c>
      <c r="H207" s="246">
        <v>3.493</v>
      </c>
      <c r="I207" s="247"/>
      <c r="J207" s="248">
        <f>ROUND(I207*H207,2)</f>
        <v>0</v>
      </c>
      <c r="K207" s="244" t="s">
        <v>1</v>
      </c>
      <c r="L207" s="43"/>
      <c r="M207" s="249" t="s">
        <v>1</v>
      </c>
      <c r="N207" s="250" t="s">
        <v>41</v>
      </c>
      <c r="O207" s="90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3" t="s">
        <v>168</v>
      </c>
      <c r="AT207" s="253" t="s">
        <v>163</v>
      </c>
      <c r="AU207" s="253" t="s">
        <v>184</v>
      </c>
      <c r="AY207" s="16" t="s">
        <v>161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6" t="s">
        <v>84</v>
      </c>
      <c r="BK207" s="254">
        <f>ROUND(I207*H207,2)</f>
        <v>0</v>
      </c>
      <c r="BL207" s="16" t="s">
        <v>168</v>
      </c>
      <c r="BM207" s="253" t="s">
        <v>1266</v>
      </c>
    </row>
    <row r="208" spans="1:47" s="2" customFormat="1" ht="12">
      <c r="A208" s="37"/>
      <c r="B208" s="38"/>
      <c r="C208" s="39"/>
      <c r="D208" s="255" t="s">
        <v>170</v>
      </c>
      <c r="E208" s="39"/>
      <c r="F208" s="256" t="s">
        <v>1210</v>
      </c>
      <c r="G208" s="39"/>
      <c r="H208" s="39"/>
      <c r="I208" s="153"/>
      <c r="J208" s="39"/>
      <c r="K208" s="39"/>
      <c r="L208" s="43"/>
      <c r="M208" s="292"/>
      <c r="N208" s="293"/>
      <c r="O208" s="294"/>
      <c r="P208" s="294"/>
      <c r="Q208" s="294"/>
      <c r="R208" s="294"/>
      <c r="S208" s="294"/>
      <c r="T208" s="295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184</v>
      </c>
    </row>
    <row r="209" spans="1:31" s="2" customFormat="1" ht="6.95" customHeight="1">
      <c r="A209" s="37"/>
      <c r="B209" s="65"/>
      <c r="C209" s="66"/>
      <c r="D209" s="66"/>
      <c r="E209" s="66"/>
      <c r="F209" s="66"/>
      <c r="G209" s="66"/>
      <c r="H209" s="66"/>
      <c r="I209" s="191"/>
      <c r="J209" s="66"/>
      <c r="K209" s="66"/>
      <c r="L209" s="43"/>
      <c r="M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</sheetData>
  <sheetProtection password="CC35" sheet="1" objects="1" scenarios="1" formatColumns="0" formatRows="0" autoFilter="0"/>
  <autoFilter ref="C122:K20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119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1267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18</v>
      </c>
      <c r="E11" s="37"/>
      <c r="F11" s="140" t="s">
        <v>1</v>
      </c>
      <c r="G11" s="37"/>
      <c r="H11" s="37"/>
      <c r="I11" s="155" t="s">
        <v>19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20</v>
      </c>
      <c r="E12" s="37"/>
      <c r="F12" s="140" t="s">
        <v>830</v>
      </c>
      <c r="G12" s="37"/>
      <c r="H12" s="37"/>
      <c r="I12" s="155" t="s">
        <v>22</v>
      </c>
      <c r="J12" s="156" t="str">
        <f>'Rekapitulace stavby'!AN8</f>
        <v>11. 4. 2020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24</v>
      </c>
      <c r="E14" s="37"/>
      <c r="F14" s="37"/>
      <c r="G14" s="37"/>
      <c r="H14" s="37"/>
      <c r="I14" s="155" t="s">
        <v>25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831</v>
      </c>
      <c r="F15" s="37"/>
      <c r="G15" s="37"/>
      <c r="H15" s="37"/>
      <c r="I15" s="155" t="s">
        <v>27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28</v>
      </c>
      <c r="E17" s="37"/>
      <c r="F17" s="37"/>
      <c r="G17" s="37"/>
      <c r="H17" s="37"/>
      <c r="I17" s="15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30</v>
      </c>
      <c r="E20" s="37"/>
      <c r="F20" s="37"/>
      <c r="G20" s="37"/>
      <c r="H20" s="37"/>
      <c r="I20" s="155" t="s">
        <v>25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831</v>
      </c>
      <c r="F21" s="37"/>
      <c r="G21" s="37"/>
      <c r="H21" s="37"/>
      <c r="I21" s="155" t="s">
        <v>27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25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831</v>
      </c>
      <c r="F24" s="37"/>
      <c r="G24" s="37"/>
      <c r="H24" s="37"/>
      <c r="I24" s="155" t="s">
        <v>27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ROUND((SUM(BE122:BE189)),2)</f>
        <v>0</v>
      </c>
      <c r="G33" s="37"/>
      <c r="H33" s="37"/>
      <c r="I33" s="170">
        <v>0.21</v>
      </c>
      <c r="J33" s="169">
        <f>ROUND(((SUM(BE122:BE189))*I33),2)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ROUND((SUM(BF122:BF189)),2)</f>
        <v>0</v>
      </c>
      <c r="G34" s="37"/>
      <c r="H34" s="37"/>
      <c r="I34" s="170">
        <v>0.15</v>
      </c>
      <c r="J34" s="169">
        <f>ROUND(((SUM(BF122:BF189))*I34),2)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ROUND((SUM(BG122:BG189)),2)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ROUND((SUM(BH122:BH189)),2)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ROUND((SUM(BI122:BI189)),2)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05 - VENKOVNÍ DEŠŤOVÁ KANALIZACE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Novostavba toalet na p.p.č. 426/1, k.ú.Podmokly</v>
      </c>
      <c r="G89" s="39"/>
      <c r="H89" s="39"/>
      <c r="I89" s="155" t="s">
        <v>22</v>
      </c>
      <c r="J89" s="78" t="str">
        <f>IF(J12="","",J12)</f>
        <v>11. 4. 2020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55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122</v>
      </c>
      <c r="D94" s="197"/>
      <c r="E94" s="197"/>
      <c r="F94" s="197"/>
      <c r="G94" s="197"/>
      <c r="H94" s="197"/>
      <c r="I94" s="198"/>
      <c r="J94" s="199" t="s">
        <v>123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124</v>
      </c>
      <c r="D96" s="39"/>
      <c r="E96" s="39"/>
      <c r="F96" s="39"/>
      <c r="G96" s="39"/>
      <c r="H96" s="39"/>
      <c r="I96" s="15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>
      <c r="A97" s="9"/>
      <c r="B97" s="201"/>
      <c r="C97" s="202"/>
      <c r="D97" s="203" t="s">
        <v>1268</v>
      </c>
      <c r="E97" s="204"/>
      <c r="F97" s="204"/>
      <c r="G97" s="204"/>
      <c r="H97" s="204"/>
      <c r="I97" s="205"/>
      <c r="J97" s="206">
        <f>J123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127</v>
      </c>
      <c r="E98" s="210"/>
      <c r="F98" s="210"/>
      <c r="G98" s="210"/>
      <c r="H98" s="210"/>
      <c r="I98" s="211"/>
      <c r="J98" s="212">
        <f>J124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128</v>
      </c>
      <c r="E99" s="210"/>
      <c r="F99" s="210"/>
      <c r="G99" s="210"/>
      <c r="H99" s="210"/>
      <c r="I99" s="211"/>
      <c r="J99" s="212">
        <f>J163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130</v>
      </c>
      <c r="E100" s="210"/>
      <c r="F100" s="210"/>
      <c r="G100" s="210"/>
      <c r="H100" s="210"/>
      <c r="I100" s="211"/>
      <c r="J100" s="212">
        <f>J171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1085</v>
      </c>
      <c r="E101" s="210"/>
      <c r="F101" s="210"/>
      <c r="G101" s="210"/>
      <c r="H101" s="210"/>
      <c r="I101" s="211"/>
      <c r="J101" s="212">
        <f>J176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1269</v>
      </c>
      <c r="E102" s="210"/>
      <c r="F102" s="210"/>
      <c r="G102" s="210"/>
      <c r="H102" s="210"/>
      <c r="I102" s="211"/>
      <c r="J102" s="212">
        <f>J187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146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>Novostavba objektu toalet 426/1 Podmokly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119</v>
      </c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05 - VENKOVNÍ DEŠŤOVÁ KANALIZACE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Novostavba toalet na p.p.č. 426/1, k.ú.Podmokly</v>
      </c>
      <c r="G116" s="39"/>
      <c r="H116" s="39"/>
      <c r="I116" s="155" t="s">
        <v>22</v>
      </c>
      <c r="J116" s="78" t="str">
        <f>IF(J12="","",J12)</f>
        <v>11. 4. 2020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155" t="s">
        <v>30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155" t="s">
        <v>33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14"/>
      <c r="B121" s="215"/>
      <c r="C121" s="216" t="s">
        <v>147</v>
      </c>
      <c r="D121" s="217" t="s">
        <v>61</v>
      </c>
      <c r="E121" s="217" t="s">
        <v>57</v>
      </c>
      <c r="F121" s="217" t="s">
        <v>58</v>
      </c>
      <c r="G121" s="217" t="s">
        <v>148</v>
      </c>
      <c r="H121" s="217" t="s">
        <v>149</v>
      </c>
      <c r="I121" s="218" t="s">
        <v>150</v>
      </c>
      <c r="J121" s="217" t="s">
        <v>123</v>
      </c>
      <c r="K121" s="219" t="s">
        <v>151</v>
      </c>
      <c r="L121" s="220"/>
      <c r="M121" s="99" t="s">
        <v>1</v>
      </c>
      <c r="N121" s="100" t="s">
        <v>40</v>
      </c>
      <c r="O121" s="100" t="s">
        <v>152</v>
      </c>
      <c r="P121" s="100" t="s">
        <v>153</v>
      </c>
      <c r="Q121" s="100" t="s">
        <v>154</v>
      </c>
      <c r="R121" s="100" t="s">
        <v>155</v>
      </c>
      <c r="S121" s="100" t="s">
        <v>156</v>
      </c>
      <c r="T121" s="101" t="s">
        <v>157</v>
      </c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</row>
    <row r="122" spans="1:63" s="2" customFormat="1" ht="22.8" customHeight="1">
      <c r="A122" s="37"/>
      <c r="B122" s="38"/>
      <c r="C122" s="106" t="s">
        <v>158</v>
      </c>
      <c r="D122" s="39"/>
      <c r="E122" s="39"/>
      <c r="F122" s="39"/>
      <c r="G122" s="39"/>
      <c r="H122" s="39"/>
      <c r="I122" s="153"/>
      <c r="J122" s="221">
        <f>BK122</f>
        <v>0</v>
      </c>
      <c r="K122" s="39"/>
      <c r="L122" s="43"/>
      <c r="M122" s="102"/>
      <c r="N122" s="222"/>
      <c r="O122" s="103"/>
      <c r="P122" s="223">
        <f>P123</f>
        <v>0</v>
      </c>
      <c r="Q122" s="103"/>
      <c r="R122" s="223">
        <f>R123</f>
        <v>0.4834125</v>
      </c>
      <c r="S122" s="103"/>
      <c r="T122" s="224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125</v>
      </c>
      <c r="BK122" s="225">
        <f>BK123</f>
        <v>0</v>
      </c>
    </row>
    <row r="123" spans="1:63" s="12" customFormat="1" ht="25.9" customHeight="1">
      <c r="A123" s="12"/>
      <c r="B123" s="226"/>
      <c r="C123" s="227"/>
      <c r="D123" s="228" t="s">
        <v>75</v>
      </c>
      <c r="E123" s="229" t="s">
        <v>159</v>
      </c>
      <c r="F123" s="229" t="s">
        <v>1270</v>
      </c>
      <c r="G123" s="227"/>
      <c r="H123" s="227"/>
      <c r="I123" s="230"/>
      <c r="J123" s="231">
        <f>BK123</f>
        <v>0</v>
      </c>
      <c r="K123" s="227"/>
      <c r="L123" s="232"/>
      <c r="M123" s="233"/>
      <c r="N123" s="234"/>
      <c r="O123" s="234"/>
      <c r="P123" s="235">
        <f>P124+P163+P171+P176+P187</f>
        <v>0</v>
      </c>
      <c r="Q123" s="234"/>
      <c r="R123" s="235">
        <f>R124+R163+R171+R176+R187</f>
        <v>0.4834125</v>
      </c>
      <c r="S123" s="234"/>
      <c r="T123" s="236">
        <f>T124+T163+T171+T176+T187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7" t="s">
        <v>84</v>
      </c>
      <c r="AT123" s="238" t="s">
        <v>75</v>
      </c>
      <c r="AU123" s="238" t="s">
        <v>76</v>
      </c>
      <c r="AY123" s="237" t="s">
        <v>161</v>
      </c>
      <c r="BK123" s="239">
        <f>BK124+BK163+BK171+BK176+BK187</f>
        <v>0</v>
      </c>
    </row>
    <row r="124" spans="1:63" s="12" customFormat="1" ht="22.8" customHeight="1">
      <c r="A124" s="12"/>
      <c r="B124" s="226"/>
      <c r="C124" s="227"/>
      <c r="D124" s="228" t="s">
        <v>75</v>
      </c>
      <c r="E124" s="240" t="s">
        <v>84</v>
      </c>
      <c r="F124" s="240" t="s">
        <v>162</v>
      </c>
      <c r="G124" s="227"/>
      <c r="H124" s="227"/>
      <c r="I124" s="230"/>
      <c r="J124" s="241">
        <f>BK124</f>
        <v>0</v>
      </c>
      <c r="K124" s="227"/>
      <c r="L124" s="232"/>
      <c r="M124" s="233"/>
      <c r="N124" s="234"/>
      <c r="O124" s="234"/>
      <c r="P124" s="235">
        <f>SUM(P125:P162)</f>
        <v>0</v>
      </c>
      <c r="Q124" s="234"/>
      <c r="R124" s="235">
        <f>SUM(R125:R162)</f>
        <v>0</v>
      </c>
      <c r="S124" s="234"/>
      <c r="T124" s="236">
        <f>SUM(T125:T162)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7" t="s">
        <v>84</v>
      </c>
      <c r="AT124" s="238" t="s">
        <v>75</v>
      </c>
      <c r="AU124" s="238" t="s">
        <v>84</v>
      </c>
      <c r="AY124" s="237" t="s">
        <v>161</v>
      </c>
      <c r="BK124" s="239">
        <f>SUM(BK125:BK162)</f>
        <v>0</v>
      </c>
    </row>
    <row r="125" spans="1:65" s="2" customFormat="1" ht="33" customHeight="1">
      <c r="A125" s="37"/>
      <c r="B125" s="38"/>
      <c r="C125" s="242" t="s">
        <v>84</v>
      </c>
      <c r="D125" s="242" t="s">
        <v>163</v>
      </c>
      <c r="E125" s="243" t="s">
        <v>1102</v>
      </c>
      <c r="F125" s="244" t="s">
        <v>1271</v>
      </c>
      <c r="G125" s="245" t="s">
        <v>166</v>
      </c>
      <c r="H125" s="246">
        <v>5.2</v>
      </c>
      <c r="I125" s="247"/>
      <c r="J125" s="248">
        <f>ROUND(I125*H125,2)</f>
        <v>0</v>
      </c>
      <c r="K125" s="244" t="s">
        <v>1</v>
      </c>
      <c r="L125" s="43"/>
      <c r="M125" s="249" t="s">
        <v>1</v>
      </c>
      <c r="N125" s="250" t="s">
        <v>41</v>
      </c>
      <c r="O125" s="90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53" t="s">
        <v>168</v>
      </c>
      <c r="AT125" s="253" t="s">
        <v>163</v>
      </c>
      <c r="AU125" s="253" t="s">
        <v>86</v>
      </c>
      <c r="AY125" s="16" t="s">
        <v>161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6" t="s">
        <v>84</v>
      </c>
      <c r="BK125" s="254">
        <f>ROUND(I125*H125,2)</f>
        <v>0</v>
      </c>
      <c r="BL125" s="16" t="s">
        <v>168</v>
      </c>
      <c r="BM125" s="253" t="s">
        <v>1272</v>
      </c>
    </row>
    <row r="126" spans="1:47" s="2" customFormat="1" ht="12">
      <c r="A126" s="37"/>
      <c r="B126" s="38"/>
      <c r="C126" s="39"/>
      <c r="D126" s="255" t="s">
        <v>170</v>
      </c>
      <c r="E126" s="39"/>
      <c r="F126" s="256" t="s">
        <v>1271</v>
      </c>
      <c r="G126" s="39"/>
      <c r="H126" s="39"/>
      <c r="I126" s="153"/>
      <c r="J126" s="39"/>
      <c r="K126" s="39"/>
      <c r="L126" s="43"/>
      <c r="M126" s="257"/>
      <c r="N126" s="258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170</v>
      </c>
      <c r="AU126" s="16" t="s">
        <v>86</v>
      </c>
    </row>
    <row r="127" spans="1:51" s="13" customFormat="1" ht="12">
      <c r="A127" s="13"/>
      <c r="B127" s="259"/>
      <c r="C127" s="260"/>
      <c r="D127" s="255" t="s">
        <v>172</v>
      </c>
      <c r="E127" s="261" t="s">
        <v>1</v>
      </c>
      <c r="F127" s="262" t="s">
        <v>1273</v>
      </c>
      <c r="G127" s="260"/>
      <c r="H127" s="263">
        <v>10.4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9" t="s">
        <v>172</v>
      </c>
      <c r="AU127" s="269" t="s">
        <v>86</v>
      </c>
      <c r="AV127" s="13" t="s">
        <v>86</v>
      </c>
      <c r="AW127" s="13" t="s">
        <v>32</v>
      </c>
      <c r="AX127" s="13" t="s">
        <v>76</v>
      </c>
      <c r="AY127" s="269" t="s">
        <v>161</v>
      </c>
    </row>
    <row r="128" spans="1:51" s="14" customFormat="1" ht="12">
      <c r="A128" s="14"/>
      <c r="B128" s="270"/>
      <c r="C128" s="271"/>
      <c r="D128" s="255" t="s">
        <v>172</v>
      </c>
      <c r="E128" s="272" t="s">
        <v>1</v>
      </c>
      <c r="F128" s="273" t="s">
        <v>183</v>
      </c>
      <c r="G128" s="271"/>
      <c r="H128" s="274">
        <v>10.4</v>
      </c>
      <c r="I128" s="275"/>
      <c r="J128" s="271"/>
      <c r="K128" s="271"/>
      <c r="L128" s="276"/>
      <c r="M128" s="277"/>
      <c r="N128" s="278"/>
      <c r="O128" s="278"/>
      <c r="P128" s="278"/>
      <c r="Q128" s="278"/>
      <c r="R128" s="278"/>
      <c r="S128" s="278"/>
      <c r="T128" s="27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80" t="s">
        <v>172</v>
      </c>
      <c r="AU128" s="280" t="s">
        <v>86</v>
      </c>
      <c r="AV128" s="14" t="s">
        <v>168</v>
      </c>
      <c r="AW128" s="14" t="s">
        <v>32</v>
      </c>
      <c r="AX128" s="14" t="s">
        <v>76</v>
      </c>
      <c r="AY128" s="280" t="s">
        <v>161</v>
      </c>
    </row>
    <row r="129" spans="1:51" s="13" customFormat="1" ht="12">
      <c r="A129" s="13"/>
      <c r="B129" s="259"/>
      <c r="C129" s="260"/>
      <c r="D129" s="255" t="s">
        <v>172</v>
      </c>
      <c r="E129" s="261" t="s">
        <v>1</v>
      </c>
      <c r="F129" s="262" t="s">
        <v>1274</v>
      </c>
      <c r="G129" s="260"/>
      <c r="H129" s="263">
        <v>5.2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172</v>
      </c>
      <c r="AU129" s="269" t="s">
        <v>86</v>
      </c>
      <c r="AV129" s="13" t="s">
        <v>86</v>
      </c>
      <c r="AW129" s="13" t="s">
        <v>32</v>
      </c>
      <c r="AX129" s="13" t="s">
        <v>76</v>
      </c>
      <c r="AY129" s="269" t="s">
        <v>161</v>
      </c>
    </row>
    <row r="130" spans="1:51" s="14" customFormat="1" ht="12">
      <c r="A130" s="14"/>
      <c r="B130" s="270"/>
      <c r="C130" s="271"/>
      <c r="D130" s="255" t="s">
        <v>172</v>
      </c>
      <c r="E130" s="272" t="s">
        <v>1</v>
      </c>
      <c r="F130" s="273" t="s">
        <v>183</v>
      </c>
      <c r="G130" s="271"/>
      <c r="H130" s="274">
        <v>5.2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172</v>
      </c>
      <c r="AU130" s="280" t="s">
        <v>86</v>
      </c>
      <c r="AV130" s="14" t="s">
        <v>168</v>
      </c>
      <c r="AW130" s="14" t="s">
        <v>32</v>
      </c>
      <c r="AX130" s="14" t="s">
        <v>84</v>
      </c>
      <c r="AY130" s="280" t="s">
        <v>161</v>
      </c>
    </row>
    <row r="131" spans="1:65" s="2" customFormat="1" ht="44.25" customHeight="1">
      <c r="A131" s="37"/>
      <c r="B131" s="38"/>
      <c r="C131" s="242" t="s">
        <v>86</v>
      </c>
      <c r="D131" s="242" t="s">
        <v>163</v>
      </c>
      <c r="E131" s="243" t="s">
        <v>1107</v>
      </c>
      <c r="F131" s="244" t="s">
        <v>1275</v>
      </c>
      <c r="G131" s="245" t="s">
        <v>166</v>
      </c>
      <c r="H131" s="246">
        <v>5.2</v>
      </c>
      <c r="I131" s="247"/>
      <c r="J131" s="248">
        <f>ROUND(I131*H131,2)</f>
        <v>0</v>
      </c>
      <c r="K131" s="244" t="s">
        <v>1</v>
      </c>
      <c r="L131" s="43"/>
      <c r="M131" s="249" t="s">
        <v>1</v>
      </c>
      <c r="N131" s="250" t="s">
        <v>41</v>
      </c>
      <c r="O131" s="9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3" t="s">
        <v>168</v>
      </c>
      <c r="AT131" s="253" t="s">
        <v>163</v>
      </c>
      <c r="AU131" s="253" t="s">
        <v>86</v>
      </c>
      <c r="AY131" s="16" t="s">
        <v>161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6" t="s">
        <v>84</v>
      </c>
      <c r="BK131" s="254">
        <f>ROUND(I131*H131,2)</f>
        <v>0</v>
      </c>
      <c r="BL131" s="16" t="s">
        <v>168</v>
      </c>
      <c r="BM131" s="253" t="s">
        <v>1276</v>
      </c>
    </row>
    <row r="132" spans="1:47" s="2" customFormat="1" ht="12">
      <c r="A132" s="37"/>
      <c r="B132" s="38"/>
      <c r="C132" s="39"/>
      <c r="D132" s="255" t="s">
        <v>170</v>
      </c>
      <c r="E132" s="39"/>
      <c r="F132" s="256" t="s">
        <v>1275</v>
      </c>
      <c r="G132" s="39"/>
      <c r="H132" s="39"/>
      <c r="I132" s="153"/>
      <c r="J132" s="39"/>
      <c r="K132" s="39"/>
      <c r="L132" s="43"/>
      <c r="M132" s="257"/>
      <c r="N132" s="25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86</v>
      </c>
    </row>
    <row r="133" spans="1:65" s="2" customFormat="1" ht="33" customHeight="1">
      <c r="A133" s="37"/>
      <c r="B133" s="38"/>
      <c r="C133" s="242" t="s">
        <v>184</v>
      </c>
      <c r="D133" s="242" t="s">
        <v>163</v>
      </c>
      <c r="E133" s="243" t="s">
        <v>1110</v>
      </c>
      <c r="F133" s="244" t="s">
        <v>1277</v>
      </c>
      <c r="G133" s="245" t="s">
        <v>166</v>
      </c>
      <c r="H133" s="246">
        <v>5.2</v>
      </c>
      <c r="I133" s="247"/>
      <c r="J133" s="248">
        <f>ROUND(I133*H133,2)</f>
        <v>0</v>
      </c>
      <c r="K133" s="244" t="s">
        <v>1</v>
      </c>
      <c r="L133" s="43"/>
      <c r="M133" s="249" t="s">
        <v>1</v>
      </c>
      <c r="N133" s="250" t="s">
        <v>41</v>
      </c>
      <c r="O133" s="90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3" t="s">
        <v>168</v>
      </c>
      <c r="AT133" s="253" t="s">
        <v>163</v>
      </c>
      <c r="AU133" s="253" t="s">
        <v>86</v>
      </c>
      <c r="AY133" s="16" t="s">
        <v>161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6" t="s">
        <v>84</v>
      </c>
      <c r="BK133" s="254">
        <f>ROUND(I133*H133,2)</f>
        <v>0</v>
      </c>
      <c r="BL133" s="16" t="s">
        <v>168</v>
      </c>
      <c r="BM133" s="253" t="s">
        <v>1278</v>
      </c>
    </row>
    <row r="134" spans="1:47" s="2" customFormat="1" ht="12">
      <c r="A134" s="37"/>
      <c r="B134" s="38"/>
      <c r="C134" s="39"/>
      <c r="D134" s="255" t="s">
        <v>170</v>
      </c>
      <c r="E134" s="39"/>
      <c r="F134" s="256" t="s">
        <v>1277</v>
      </c>
      <c r="G134" s="39"/>
      <c r="H134" s="39"/>
      <c r="I134" s="153"/>
      <c r="J134" s="39"/>
      <c r="K134" s="39"/>
      <c r="L134" s="43"/>
      <c r="M134" s="257"/>
      <c r="N134" s="25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86</v>
      </c>
    </row>
    <row r="135" spans="1:65" s="2" customFormat="1" ht="44.25" customHeight="1">
      <c r="A135" s="37"/>
      <c r="B135" s="38"/>
      <c r="C135" s="242" t="s">
        <v>168</v>
      </c>
      <c r="D135" s="242" t="s">
        <v>163</v>
      </c>
      <c r="E135" s="243" t="s">
        <v>1113</v>
      </c>
      <c r="F135" s="244" t="s">
        <v>1279</v>
      </c>
      <c r="G135" s="245" t="s">
        <v>166</v>
      </c>
      <c r="H135" s="246">
        <v>5.2</v>
      </c>
      <c r="I135" s="247"/>
      <c r="J135" s="248">
        <f>ROUND(I135*H135,2)</f>
        <v>0</v>
      </c>
      <c r="K135" s="244" t="s">
        <v>1</v>
      </c>
      <c r="L135" s="43"/>
      <c r="M135" s="249" t="s">
        <v>1</v>
      </c>
      <c r="N135" s="250" t="s">
        <v>41</v>
      </c>
      <c r="O135" s="90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3" t="s">
        <v>168</v>
      </c>
      <c r="AT135" s="253" t="s">
        <v>163</v>
      </c>
      <c r="AU135" s="253" t="s">
        <v>86</v>
      </c>
      <c r="AY135" s="16" t="s">
        <v>161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6" t="s">
        <v>84</v>
      </c>
      <c r="BK135" s="254">
        <f>ROUND(I135*H135,2)</f>
        <v>0</v>
      </c>
      <c r="BL135" s="16" t="s">
        <v>168</v>
      </c>
      <c r="BM135" s="253" t="s">
        <v>1280</v>
      </c>
    </row>
    <row r="136" spans="1:47" s="2" customFormat="1" ht="12">
      <c r="A136" s="37"/>
      <c r="B136" s="38"/>
      <c r="C136" s="39"/>
      <c r="D136" s="255" t="s">
        <v>170</v>
      </c>
      <c r="E136" s="39"/>
      <c r="F136" s="256" t="s">
        <v>1279</v>
      </c>
      <c r="G136" s="39"/>
      <c r="H136" s="39"/>
      <c r="I136" s="153"/>
      <c r="J136" s="39"/>
      <c r="K136" s="39"/>
      <c r="L136" s="43"/>
      <c r="M136" s="257"/>
      <c r="N136" s="25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86</v>
      </c>
    </row>
    <row r="137" spans="1:65" s="2" customFormat="1" ht="33" customHeight="1">
      <c r="A137" s="37"/>
      <c r="B137" s="38"/>
      <c r="C137" s="242" t="s">
        <v>194</v>
      </c>
      <c r="D137" s="242" t="s">
        <v>163</v>
      </c>
      <c r="E137" s="243" t="s">
        <v>1281</v>
      </c>
      <c r="F137" s="244" t="s">
        <v>1282</v>
      </c>
      <c r="G137" s="245" t="s">
        <v>166</v>
      </c>
      <c r="H137" s="246">
        <v>2.53</v>
      </c>
      <c r="I137" s="247"/>
      <c r="J137" s="248">
        <f>ROUND(I137*H137,2)</f>
        <v>0</v>
      </c>
      <c r="K137" s="244" t="s">
        <v>1</v>
      </c>
      <c r="L137" s="43"/>
      <c r="M137" s="249" t="s">
        <v>1</v>
      </c>
      <c r="N137" s="250" t="s">
        <v>41</v>
      </c>
      <c r="O137" s="90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3" t="s">
        <v>168</v>
      </c>
      <c r="AT137" s="253" t="s">
        <v>163</v>
      </c>
      <c r="AU137" s="253" t="s">
        <v>86</v>
      </c>
      <c r="AY137" s="16" t="s">
        <v>161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6" t="s">
        <v>84</v>
      </c>
      <c r="BK137" s="254">
        <f>ROUND(I137*H137,2)</f>
        <v>0</v>
      </c>
      <c r="BL137" s="16" t="s">
        <v>168</v>
      </c>
      <c r="BM137" s="253" t="s">
        <v>1283</v>
      </c>
    </row>
    <row r="138" spans="1:47" s="2" customFormat="1" ht="12">
      <c r="A138" s="37"/>
      <c r="B138" s="38"/>
      <c r="C138" s="39"/>
      <c r="D138" s="255" t="s">
        <v>170</v>
      </c>
      <c r="E138" s="39"/>
      <c r="F138" s="256" t="s">
        <v>1282</v>
      </c>
      <c r="G138" s="39"/>
      <c r="H138" s="39"/>
      <c r="I138" s="153"/>
      <c r="J138" s="39"/>
      <c r="K138" s="39"/>
      <c r="L138" s="43"/>
      <c r="M138" s="257"/>
      <c r="N138" s="25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86</v>
      </c>
    </row>
    <row r="139" spans="1:51" s="13" customFormat="1" ht="12">
      <c r="A139" s="13"/>
      <c r="B139" s="259"/>
      <c r="C139" s="260"/>
      <c r="D139" s="255" t="s">
        <v>172</v>
      </c>
      <c r="E139" s="261" t="s">
        <v>1</v>
      </c>
      <c r="F139" s="262" t="s">
        <v>1284</v>
      </c>
      <c r="G139" s="260"/>
      <c r="H139" s="263">
        <v>5.06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172</v>
      </c>
      <c r="AU139" s="269" t="s">
        <v>86</v>
      </c>
      <c r="AV139" s="13" t="s">
        <v>86</v>
      </c>
      <c r="AW139" s="13" t="s">
        <v>32</v>
      </c>
      <c r="AX139" s="13" t="s">
        <v>76</v>
      </c>
      <c r="AY139" s="269" t="s">
        <v>161</v>
      </c>
    </row>
    <row r="140" spans="1:51" s="14" customFormat="1" ht="12">
      <c r="A140" s="14"/>
      <c r="B140" s="270"/>
      <c r="C140" s="271"/>
      <c r="D140" s="255" t="s">
        <v>172</v>
      </c>
      <c r="E140" s="272" t="s">
        <v>1</v>
      </c>
      <c r="F140" s="273" t="s">
        <v>183</v>
      </c>
      <c r="G140" s="271"/>
      <c r="H140" s="274">
        <v>5.06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172</v>
      </c>
      <c r="AU140" s="280" t="s">
        <v>86</v>
      </c>
      <c r="AV140" s="14" t="s">
        <v>168</v>
      </c>
      <c r="AW140" s="14" t="s">
        <v>32</v>
      </c>
      <c r="AX140" s="14" t="s">
        <v>76</v>
      </c>
      <c r="AY140" s="280" t="s">
        <v>161</v>
      </c>
    </row>
    <row r="141" spans="1:51" s="13" customFormat="1" ht="12">
      <c r="A141" s="13"/>
      <c r="B141" s="259"/>
      <c r="C141" s="260"/>
      <c r="D141" s="255" t="s">
        <v>172</v>
      </c>
      <c r="E141" s="261" t="s">
        <v>1</v>
      </c>
      <c r="F141" s="262" t="s">
        <v>1285</v>
      </c>
      <c r="G141" s="260"/>
      <c r="H141" s="263">
        <v>2.53</v>
      </c>
      <c r="I141" s="264"/>
      <c r="J141" s="260"/>
      <c r="K141" s="260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172</v>
      </c>
      <c r="AU141" s="269" t="s">
        <v>86</v>
      </c>
      <c r="AV141" s="13" t="s">
        <v>86</v>
      </c>
      <c r="AW141" s="13" t="s">
        <v>32</v>
      </c>
      <c r="AX141" s="13" t="s">
        <v>76</v>
      </c>
      <c r="AY141" s="269" t="s">
        <v>161</v>
      </c>
    </row>
    <row r="142" spans="1:51" s="14" customFormat="1" ht="12">
      <c r="A142" s="14"/>
      <c r="B142" s="270"/>
      <c r="C142" s="271"/>
      <c r="D142" s="255" t="s">
        <v>172</v>
      </c>
      <c r="E142" s="272" t="s">
        <v>1</v>
      </c>
      <c r="F142" s="273" t="s">
        <v>183</v>
      </c>
      <c r="G142" s="271"/>
      <c r="H142" s="274">
        <v>2.53</v>
      </c>
      <c r="I142" s="275"/>
      <c r="J142" s="271"/>
      <c r="K142" s="271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172</v>
      </c>
      <c r="AU142" s="280" t="s">
        <v>86</v>
      </c>
      <c r="AV142" s="14" t="s">
        <v>168</v>
      </c>
      <c r="AW142" s="14" t="s">
        <v>32</v>
      </c>
      <c r="AX142" s="14" t="s">
        <v>84</v>
      </c>
      <c r="AY142" s="280" t="s">
        <v>161</v>
      </c>
    </row>
    <row r="143" spans="1:65" s="2" customFormat="1" ht="33" customHeight="1">
      <c r="A143" s="37"/>
      <c r="B143" s="38"/>
      <c r="C143" s="242" t="s">
        <v>201</v>
      </c>
      <c r="D143" s="242" t="s">
        <v>163</v>
      </c>
      <c r="E143" s="243" t="s">
        <v>1286</v>
      </c>
      <c r="F143" s="244" t="s">
        <v>1287</v>
      </c>
      <c r="G143" s="245" t="s">
        <v>166</v>
      </c>
      <c r="H143" s="246">
        <v>2.53</v>
      </c>
      <c r="I143" s="247"/>
      <c r="J143" s="248">
        <f>ROUND(I143*H143,2)</f>
        <v>0</v>
      </c>
      <c r="K143" s="244" t="s">
        <v>1</v>
      </c>
      <c r="L143" s="43"/>
      <c r="M143" s="249" t="s">
        <v>1</v>
      </c>
      <c r="N143" s="250" t="s">
        <v>41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168</v>
      </c>
      <c r="AT143" s="253" t="s">
        <v>163</v>
      </c>
      <c r="AU143" s="253" t="s">
        <v>86</v>
      </c>
      <c r="AY143" s="16" t="s">
        <v>161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84</v>
      </c>
      <c r="BK143" s="254">
        <f>ROUND(I143*H143,2)</f>
        <v>0</v>
      </c>
      <c r="BL143" s="16" t="s">
        <v>168</v>
      </c>
      <c r="BM143" s="253" t="s">
        <v>1288</v>
      </c>
    </row>
    <row r="144" spans="1:47" s="2" customFormat="1" ht="12">
      <c r="A144" s="37"/>
      <c r="B144" s="38"/>
      <c r="C144" s="39"/>
      <c r="D144" s="255" t="s">
        <v>170</v>
      </c>
      <c r="E144" s="39"/>
      <c r="F144" s="256" t="s">
        <v>1287</v>
      </c>
      <c r="G144" s="39"/>
      <c r="H144" s="39"/>
      <c r="I144" s="153"/>
      <c r="J144" s="39"/>
      <c r="K144" s="39"/>
      <c r="L144" s="43"/>
      <c r="M144" s="257"/>
      <c r="N144" s="25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86</v>
      </c>
    </row>
    <row r="145" spans="1:65" s="2" customFormat="1" ht="33" customHeight="1">
      <c r="A145" s="37"/>
      <c r="B145" s="38"/>
      <c r="C145" s="242" t="s">
        <v>207</v>
      </c>
      <c r="D145" s="242" t="s">
        <v>163</v>
      </c>
      <c r="E145" s="243" t="s">
        <v>1289</v>
      </c>
      <c r="F145" s="244" t="s">
        <v>1290</v>
      </c>
      <c r="G145" s="245" t="s">
        <v>166</v>
      </c>
      <c r="H145" s="246">
        <v>2.53</v>
      </c>
      <c r="I145" s="247"/>
      <c r="J145" s="248">
        <f>ROUND(I145*H145,2)</f>
        <v>0</v>
      </c>
      <c r="K145" s="244" t="s">
        <v>1</v>
      </c>
      <c r="L145" s="43"/>
      <c r="M145" s="249" t="s">
        <v>1</v>
      </c>
      <c r="N145" s="250" t="s">
        <v>41</v>
      </c>
      <c r="O145" s="90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168</v>
      </c>
      <c r="AT145" s="253" t="s">
        <v>163</v>
      </c>
      <c r="AU145" s="253" t="s">
        <v>86</v>
      </c>
      <c r="AY145" s="16" t="s">
        <v>161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84</v>
      </c>
      <c r="BK145" s="254">
        <f>ROUND(I145*H145,2)</f>
        <v>0</v>
      </c>
      <c r="BL145" s="16" t="s">
        <v>168</v>
      </c>
      <c r="BM145" s="253" t="s">
        <v>1291</v>
      </c>
    </row>
    <row r="146" spans="1:47" s="2" customFormat="1" ht="12">
      <c r="A146" s="37"/>
      <c r="B146" s="38"/>
      <c r="C146" s="39"/>
      <c r="D146" s="255" t="s">
        <v>170</v>
      </c>
      <c r="E146" s="39"/>
      <c r="F146" s="256" t="s">
        <v>1290</v>
      </c>
      <c r="G146" s="39"/>
      <c r="H146" s="39"/>
      <c r="I146" s="153"/>
      <c r="J146" s="39"/>
      <c r="K146" s="39"/>
      <c r="L146" s="43"/>
      <c r="M146" s="257"/>
      <c r="N146" s="25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86</v>
      </c>
    </row>
    <row r="147" spans="1:65" s="2" customFormat="1" ht="33" customHeight="1">
      <c r="A147" s="37"/>
      <c r="B147" s="38"/>
      <c r="C147" s="242" t="s">
        <v>213</v>
      </c>
      <c r="D147" s="242" t="s">
        <v>163</v>
      </c>
      <c r="E147" s="243" t="s">
        <v>1292</v>
      </c>
      <c r="F147" s="244" t="s">
        <v>1293</v>
      </c>
      <c r="G147" s="245" t="s">
        <v>166</v>
      </c>
      <c r="H147" s="246">
        <v>2.53</v>
      </c>
      <c r="I147" s="247"/>
      <c r="J147" s="248">
        <f>ROUND(I147*H147,2)</f>
        <v>0</v>
      </c>
      <c r="K147" s="244" t="s">
        <v>1</v>
      </c>
      <c r="L147" s="43"/>
      <c r="M147" s="249" t="s">
        <v>1</v>
      </c>
      <c r="N147" s="250" t="s">
        <v>41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168</v>
      </c>
      <c r="AT147" s="253" t="s">
        <v>163</v>
      </c>
      <c r="AU147" s="253" t="s">
        <v>86</v>
      </c>
      <c r="AY147" s="16" t="s">
        <v>161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84</v>
      </c>
      <c r="BK147" s="254">
        <f>ROUND(I147*H147,2)</f>
        <v>0</v>
      </c>
      <c r="BL147" s="16" t="s">
        <v>168</v>
      </c>
      <c r="BM147" s="253" t="s">
        <v>1294</v>
      </c>
    </row>
    <row r="148" spans="1:47" s="2" customFormat="1" ht="12">
      <c r="A148" s="37"/>
      <c r="B148" s="38"/>
      <c r="C148" s="39"/>
      <c r="D148" s="255" t="s">
        <v>170</v>
      </c>
      <c r="E148" s="39"/>
      <c r="F148" s="256" t="s">
        <v>1293</v>
      </c>
      <c r="G148" s="39"/>
      <c r="H148" s="39"/>
      <c r="I148" s="153"/>
      <c r="J148" s="39"/>
      <c r="K148" s="39"/>
      <c r="L148" s="43"/>
      <c r="M148" s="257"/>
      <c r="N148" s="25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86</v>
      </c>
    </row>
    <row r="149" spans="1:65" s="2" customFormat="1" ht="44.25" customHeight="1">
      <c r="A149" s="37"/>
      <c r="B149" s="38"/>
      <c r="C149" s="242" t="s">
        <v>220</v>
      </c>
      <c r="D149" s="242" t="s">
        <v>163</v>
      </c>
      <c r="E149" s="243" t="s">
        <v>1123</v>
      </c>
      <c r="F149" s="244" t="s">
        <v>1295</v>
      </c>
      <c r="G149" s="245" t="s">
        <v>166</v>
      </c>
      <c r="H149" s="246">
        <v>8.112</v>
      </c>
      <c r="I149" s="247"/>
      <c r="J149" s="248">
        <f>ROUND(I149*H149,2)</f>
        <v>0</v>
      </c>
      <c r="K149" s="244" t="s">
        <v>1</v>
      </c>
      <c r="L149" s="43"/>
      <c r="M149" s="249" t="s">
        <v>1</v>
      </c>
      <c r="N149" s="250" t="s">
        <v>41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168</v>
      </c>
      <c r="AT149" s="253" t="s">
        <v>163</v>
      </c>
      <c r="AU149" s="253" t="s">
        <v>86</v>
      </c>
      <c r="AY149" s="16" t="s">
        <v>161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84</v>
      </c>
      <c r="BK149" s="254">
        <f>ROUND(I149*H149,2)</f>
        <v>0</v>
      </c>
      <c r="BL149" s="16" t="s">
        <v>168</v>
      </c>
      <c r="BM149" s="253" t="s">
        <v>1296</v>
      </c>
    </row>
    <row r="150" spans="1:47" s="2" customFormat="1" ht="12">
      <c r="A150" s="37"/>
      <c r="B150" s="38"/>
      <c r="C150" s="39"/>
      <c r="D150" s="255" t="s">
        <v>170</v>
      </c>
      <c r="E150" s="39"/>
      <c r="F150" s="256" t="s">
        <v>1295</v>
      </c>
      <c r="G150" s="39"/>
      <c r="H150" s="39"/>
      <c r="I150" s="153"/>
      <c r="J150" s="39"/>
      <c r="K150" s="39"/>
      <c r="L150" s="43"/>
      <c r="M150" s="257"/>
      <c r="N150" s="25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86</v>
      </c>
    </row>
    <row r="151" spans="1:51" s="13" customFormat="1" ht="12">
      <c r="A151" s="13"/>
      <c r="B151" s="259"/>
      <c r="C151" s="260"/>
      <c r="D151" s="255" t="s">
        <v>172</v>
      </c>
      <c r="E151" s="261" t="s">
        <v>1</v>
      </c>
      <c r="F151" s="262" t="s">
        <v>1297</v>
      </c>
      <c r="G151" s="260"/>
      <c r="H151" s="263">
        <v>8.112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172</v>
      </c>
      <c r="AU151" s="269" t="s">
        <v>86</v>
      </c>
      <c r="AV151" s="13" t="s">
        <v>86</v>
      </c>
      <c r="AW151" s="13" t="s">
        <v>32</v>
      </c>
      <c r="AX151" s="13" t="s">
        <v>76</v>
      </c>
      <c r="AY151" s="269" t="s">
        <v>161</v>
      </c>
    </row>
    <row r="152" spans="1:51" s="14" customFormat="1" ht="12">
      <c r="A152" s="14"/>
      <c r="B152" s="270"/>
      <c r="C152" s="271"/>
      <c r="D152" s="255" t="s">
        <v>172</v>
      </c>
      <c r="E152" s="272" t="s">
        <v>1</v>
      </c>
      <c r="F152" s="273" t="s">
        <v>183</v>
      </c>
      <c r="G152" s="271"/>
      <c r="H152" s="274">
        <v>8.112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172</v>
      </c>
      <c r="AU152" s="280" t="s">
        <v>86</v>
      </c>
      <c r="AV152" s="14" t="s">
        <v>168</v>
      </c>
      <c r="AW152" s="14" t="s">
        <v>32</v>
      </c>
      <c r="AX152" s="14" t="s">
        <v>84</v>
      </c>
      <c r="AY152" s="280" t="s">
        <v>161</v>
      </c>
    </row>
    <row r="153" spans="1:65" s="2" customFormat="1" ht="33" customHeight="1">
      <c r="A153" s="37"/>
      <c r="B153" s="38"/>
      <c r="C153" s="242" t="s">
        <v>225</v>
      </c>
      <c r="D153" s="242" t="s">
        <v>163</v>
      </c>
      <c r="E153" s="243" t="s">
        <v>1127</v>
      </c>
      <c r="F153" s="244" t="s">
        <v>1298</v>
      </c>
      <c r="G153" s="245" t="s">
        <v>166</v>
      </c>
      <c r="H153" s="246">
        <v>8.112</v>
      </c>
      <c r="I153" s="247"/>
      <c r="J153" s="248">
        <f>ROUND(I153*H153,2)</f>
        <v>0</v>
      </c>
      <c r="K153" s="244" t="s">
        <v>1</v>
      </c>
      <c r="L153" s="43"/>
      <c r="M153" s="249" t="s">
        <v>1</v>
      </c>
      <c r="N153" s="250" t="s">
        <v>41</v>
      </c>
      <c r="O153" s="90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168</v>
      </c>
      <c r="AT153" s="253" t="s">
        <v>163</v>
      </c>
      <c r="AU153" s="253" t="s">
        <v>86</v>
      </c>
      <c r="AY153" s="16" t="s">
        <v>161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84</v>
      </c>
      <c r="BK153" s="254">
        <f>ROUND(I153*H153,2)</f>
        <v>0</v>
      </c>
      <c r="BL153" s="16" t="s">
        <v>168</v>
      </c>
      <c r="BM153" s="253" t="s">
        <v>1299</v>
      </c>
    </row>
    <row r="154" spans="1:47" s="2" customFormat="1" ht="12">
      <c r="A154" s="37"/>
      <c r="B154" s="38"/>
      <c r="C154" s="39"/>
      <c r="D154" s="255" t="s">
        <v>170</v>
      </c>
      <c r="E154" s="39"/>
      <c r="F154" s="256" t="s">
        <v>1298</v>
      </c>
      <c r="G154" s="39"/>
      <c r="H154" s="39"/>
      <c r="I154" s="153"/>
      <c r="J154" s="39"/>
      <c r="K154" s="39"/>
      <c r="L154" s="43"/>
      <c r="M154" s="257"/>
      <c r="N154" s="25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86</v>
      </c>
    </row>
    <row r="155" spans="1:65" s="2" customFormat="1" ht="16.5" customHeight="1">
      <c r="A155" s="37"/>
      <c r="B155" s="38"/>
      <c r="C155" s="242" t="s">
        <v>231</v>
      </c>
      <c r="D155" s="242" t="s">
        <v>163</v>
      </c>
      <c r="E155" s="243" t="s">
        <v>1130</v>
      </c>
      <c r="F155" s="244" t="s">
        <v>1131</v>
      </c>
      <c r="G155" s="245" t="s">
        <v>166</v>
      </c>
      <c r="H155" s="246">
        <v>8.112</v>
      </c>
      <c r="I155" s="247"/>
      <c r="J155" s="248">
        <f>ROUND(I155*H155,2)</f>
        <v>0</v>
      </c>
      <c r="K155" s="244" t="s">
        <v>1</v>
      </c>
      <c r="L155" s="43"/>
      <c r="M155" s="249" t="s">
        <v>1</v>
      </c>
      <c r="N155" s="250" t="s">
        <v>41</v>
      </c>
      <c r="O155" s="90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168</v>
      </c>
      <c r="AT155" s="253" t="s">
        <v>163</v>
      </c>
      <c r="AU155" s="253" t="s">
        <v>86</v>
      </c>
      <c r="AY155" s="16" t="s">
        <v>161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84</v>
      </c>
      <c r="BK155" s="254">
        <f>ROUND(I155*H155,2)</f>
        <v>0</v>
      </c>
      <c r="BL155" s="16" t="s">
        <v>168</v>
      </c>
      <c r="BM155" s="253" t="s">
        <v>1300</v>
      </c>
    </row>
    <row r="156" spans="1:47" s="2" customFormat="1" ht="12">
      <c r="A156" s="37"/>
      <c r="B156" s="38"/>
      <c r="C156" s="39"/>
      <c r="D156" s="255" t="s">
        <v>170</v>
      </c>
      <c r="E156" s="39"/>
      <c r="F156" s="256" t="s">
        <v>1131</v>
      </c>
      <c r="G156" s="39"/>
      <c r="H156" s="39"/>
      <c r="I156" s="153"/>
      <c r="J156" s="39"/>
      <c r="K156" s="39"/>
      <c r="L156" s="43"/>
      <c r="M156" s="257"/>
      <c r="N156" s="25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86</v>
      </c>
    </row>
    <row r="157" spans="1:65" s="2" customFormat="1" ht="21.75" customHeight="1">
      <c r="A157" s="37"/>
      <c r="B157" s="38"/>
      <c r="C157" s="242" t="s">
        <v>237</v>
      </c>
      <c r="D157" s="242" t="s">
        <v>163</v>
      </c>
      <c r="E157" s="243" t="s">
        <v>1133</v>
      </c>
      <c r="F157" s="244" t="s">
        <v>1301</v>
      </c>
      <c r="G157" s="245" t="s">
        <v>197</v>
      </c>
      <c r="H157" s="246">
        <v>14.26</v>
      </c>
      <c r="I157" s="247"/>
      <c r="J157" s="248">
        <f>ROUND(I157*H157,2)</f>
        <v>0</v>
      </c>
      <c r="K157" s="244" t="s">
        <v>1</v>
      </c>
      <c r="L157" s="43"/>
      <c r="M157" s="249" t="s">
        <v>1</v>
      </c>
      <c r="N157" s="250" t="s">
        <v>41</v>
      </c>
      <c r="O157" s="90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3" t="s">
        <v>168</v>
      </c>
      <c r="AT157" s="253" t="s">
        <v>163</v>
      </c>
      <c r="AU157" s="253" t="s">
        <v>86</v>
      </c>
      <c r="AY157" s="16" t="s">
        <v>161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6" t="s">
        <v>84</v>
      </c>
      <c r="BK157" s="254">
        <f>ROUND(I157*H157,2)</f>
        <v>0</v>
      </c>
      <c r="BL157" s="16" t="s">
        <v>168</v>
      </c>
      <c r="BM157" s="253" t="s">
        <v>1302</v>
      </c>
    </row>
    <row r="158" spans="1:47" s="2" customFormat="1" ht="12">
      <c r="A158" s="37"/>
      <c r="B158" s="38"/>
      <c r="C158" s="39"/>
      <c r="D158" s="255" t="s">
        <v>170</v>
      </c>
      <c r="E158" s="39"/>
      <c r="F158" s="256" t="s">
        <v>1301</v>
      </c>
      <c r="G158" s="39"/>
      <c r="H158" s="39"/>
      <c r="I158" s="153"/>
      <c r="J158" s="39"/>
      <c r="K158" s="39"/>
      <c r="L158" s="43"/>
      <c r="M158" s="257"/>
      <c r="N158" s="25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86</v>
      </c>
    </row>
    <row r="159" spans="1:65" s="2" customFormat="1" ht="33" customHeight="1">
      <c r="A159" s="37"/>
      <c r="B159" s="38"/>
      <c r="C159" s="242" t="s">
        <v>250</v>
      </c>
      <c r="D159" s="242" t="s">
        <v>163</v>
      </c>
      <c r="E159" s="243" t="s">
        <v>1136</v>
      </c>
      <c r="F159" s="244" t="s">
        <v>1303</v>
      </c>
      <c r="G159" s="245" t="s">
        <v>166</v>
      </c>
      <c r="H159" s="246">
        <v>2.288</v>
      </c>
      <c r="I159" s="247"/>
      <c r="J159" s="248">
        <f>ROUND(I159*H159,2)</f>
        <v>0</v>
      </c>
      <c r="K159" s="244" t="s">
        <v>1</v>
      </c>
      <c r="L159" s="43"/>
      <c r="M159" s="249" t="s">
        <v>1</v>
      </c>
      <c r="N159" s="250" t="s">
        <v>41</v>
      </c>
      <c r="O159" s="9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3" t="s">
        <v>168</v>
      </c>
      <c r="AT159" s="253" t="s">
        <v>163</v>
      </c>
      <c r="AU159" s="253" t="s">
        <v>86</v>
      </c>
      <c r="AY159" s="16" t="s">
        <v>161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6" t="s">
        <v>84</v>
      </c>
      <c r="BK159" s="254">
        <f>ROUND(I159*H159,2)</f>
        <v>0</v>
      </c>
      <c r="BL159" s="16" t="s">
        <v>168</v>
      </c>
      <c r="BM159" s="253" t="s">
        <v>1304</v>
      </c>
    </row>
    <row r="160" spans="1:47" s="2" customFormat="1" ht="12">
      <c r="A160" s="37"/>
      <c r="B160" s="38"/>
      <c r="C160" s="39"/>
      <c r="D160" s="255" t="s">
        <v>170</v>
      </c>
      <c r="E160" s="39"/>
      <c r="F160" s="256" t="s">
        <v>1303</v>
      </c>
      <c r="G160" s="39"/>
      <c r="H160" s="39"/>
      <c r="I160" s="153"/>
      <c r="J160" s="39"/>
      <c r="K160" s="39"/>
      <c r="L160" s="43"/>
      <c r="M160" s="257"/>
      <c r="N160" s="25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86</v>
      </c>
    </row>
    <row r="161" spans="1:51" s="13" customFormat="1" ht="12">
      <c r="A161" s="13"/>
      <c r="B161" s="259"/>
      <c r="C161" s="260"/>
      <c r="D161" s="255" t="s">
        <v>172</v>
      </c>
      <c r="E161" s="261" t="s">
        <v>1</v>
      </c>
      <c r="F161" s="262" t="s">
        <v>1305</v>
      </c>
      <c r="G161" s="260"/>
      <c r="H161" s="263">
        <v>2.288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172</v>
      </c>
      <c r="AU161" s="269" t="s">
        <v>86</v>
      </c>
      <c r="AV161" s="13" t="s">
        <v>86</v>
      </c>
      <c r="AW161" s="13" t="s">
        <v>32</v>
      </c>
      <c r="AX161" s="13" t="s">
        <v>76</v>
      </c>
      <c r="AY161" s="269" t="s">
        <v>161</v>
      </c>
    </row>
    <row r="162" spans="1:51" s="14" customFormat="1" ht="12">
      <c r="A162" s="14"/>
      <c r="B162" s="270"/>
      <c r="C162" s="271"/>
      <c r="D162" s="255" t="s">
        <v>172</v>
      </c>
      <c r="E162" s="272" t="s">
        <v>1</v>
      </c>
      <c r="F162" s="273" t="s">
        <v>183</v>
      </c>
      <c r="G162" s="271"/>
      <c r="H162" s="274">
        <v>2.288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172</v>
      </c>
      <c r="AU162" s="280" t="s">
        <v>86</v>
      </c>
      <c r="AV162" s="14" t="s">
        <v>168</v>
      </c>
      <c r="AW162" s="14" t="s">
        <v>32</v>
      </c>
      <c r="AX162" s="14" t="s">
        <v>84</v>
      </c>
      <c r="AY162" s="280" t="s">
        <v>161</v>
      </c>
    </row>
    <row r="163" spans="1:63" s="12" customFormat="1" ht="22.8" customHeight="1">
      <c r="A163" s="12"/>
      <c r="B163" s="226"/>
      <c r="C163" s="227"/>
      <c r="D163" s="228" t="s">
        <v>75</v>
      </c>
      <c r="E163" s="240" t="s">
        <v>86</v>
      </c>
      <c r="F163" s="240" t="s">
        <v>230</v>
      </c>
      <c r="G163" s="227"/>
      <c r="H163" s="227"/>
      <c r="I163" s="230"/>
      <c r="J163" s="241">
        <f>BK163</f>
        <v>0</v>
      </c>
      <c r="K163" s="227"/>
      <c r="L163" s="232"/>
      <c r="M163" s="233"/>
      <c r="N163" s="234"/>
      <c r="O163" s="234"/>
      <c r="P163" s="235">
        <f>SUM(P164:P170)</f>
        <v>0</v>
      </c>
      <c r="Q163" s="234"/>
      <c r="R163" s="235">
        <f>SUM(R164:R170)</f>
        <v>0.0015525</v>
      </c>
      <c r="S163" s="234"/>
      <c r="T163" s="236">
        <f>SUM(T164:T170)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7" t="s">
        <v>84</v>
      </c>
      <c r="AT163" s="238" t="s">
        <v>75</v>
      </c>
      <c r="AU163" s="238" t="s">
        <v>84</v>
      </c>
      <c r="AY163" s="237" t="s">
        <v>161</v>
      </c>
      <c r="BK163" s="239">
        <f>SUM(BK164:BK170)</f>
        <v>0</v>
      </c>
    </row>
    <row r="164" spans="1:65" s="2" customFormat="1" ht="33" customHeight="1">
      <c r="A164" s="37"/>
      <c r="B164" s="38"/>
      <c r="C164" s="242" t="s">
        <v>260</v>
      </c>
      <c r="D164" s="242" t="s">
        <v>163</v>
      </c>
      <c r="E164" s="243" t="s">
        <v>1306</v>
      </c>
      <c r="F164" s="244" t="s">
        <v>1307</v>
      </c>
      <c r="G164" s="245" t="s">
        <v>166</v>
      </c>
      <c r="H164" s="246">
        <v>3.312</v>
      </c>
      <c r="I164" s="247"/>
      <c r="J164" s="248">
        <f>ROUND(I164*H164,2)</f>
        <v>0</v>
      </c>
      <c r="K164" s="244" t="s">
        <v>1</v>
      </c>
      <c r="L164" s="43"/>
      <c r="M164" s="249" t="s">
        <v>1</v>
      </c>
      <c r="N164" s="250" t="s">
        <v>41</v>
      </c>
      <c r="O164" s="90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3" t="s">
        <v>168</v>
      </c>
      <c r="AT164" s="253" t="s">
        <v>163</v>
      </c>
      <c r="AU164" s="253" t="s">
        <v>86</v>
      </c>
      <c r="AY164" s="16" t="s">
        <v>161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6" t="s">
        <v>84</v>
      </c>
      <c r="BK164" s="254">
        <f>ROUND(I164*H164,2)</f>
        <v>0</v>
      </c>
      <c r="BL164" s="16" t="s">
        <v>168</v>
      </c>
      <c r="BM164" s="253" t="s">
        <v>1308</v>
      </c>
    </row>
    <row r="165" spans="1:47" s="2" customFormat="1" ht="12">
      <c r="A165" s="37"/>
      <c r="B165" s="38"/>
      <c r="C165" s="39"/>
      <c r="D165" s="255" t="s">
        <v>170</v>
      </c>
      <c r="E165" s="39"/>
      <c r="F165" s="256" t="s">
        <v>1307</v>
      </c>
      <c r="G165" s="39"/>
      <c r="H165" s="39"/>
      <c r="I165" s="153"/>
      <c r="J165" s="39"/>
      <c r="K165" s="39"/>
      <c r="L165" s="43"/>
      <c r="M165" s="257"/>
      <c r="N165" s="25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86</v>
      </c>
    </row>
    <row r="166" spans="1:65" s="2" customFormat="1" ht="33" customHeight="1">
      <c r="A166" s="37"/>
      <c r="B166" s="38"/>
      <c r="C166" s="242" t="s">
        <v>8</v>
      </c>
      <c r="D166" s="242" t="s">
        <v>163</v>
      </c>
      <c r="E166" s="243" t="s">
        <v>1309</v>
      </c>
      <c r="F166" s="244" t="s">
        <v>1310</v>
      </c>
      <c r="G166" s="245" t="s">
        <v>210</v>
      </c>
      <c r="H166" s="246">
        <v>2.3</v>
      </c>
      <c r="I166" s="247"/>
      <c r="J166" s="248">
        <f>ROUND(I166*H166,2)</f>
        <v>0</v>
      </c>
      <c r="K166" s="244" t="s">
        <v>1</v>
      </c>
      <c r="L166" s="43"/>
      <c r="M166" s="249" t="s">
        <v>1</v>
      </c>
      <c r="N166" s="250" t="s">
        <v>41</v>
      </c>
      <c r="O166" s="90"/>
      <c r="P166" s="251">
        <f>O166*H166</f>
        <v>0</v>
      </c>
      <c r="Q166" s="251">
        <v>0.0001</v>
      </c>
      <c r="R166" s="251">
        <f>Q166*H166</f>
        <v>0.00022999999999999998</v>
      </c>
      <c r="S166" s="251">
        <v>0</v>
      </c>
      <c r="T166" s="25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3" t="s">
        <v>168</v>
      </c>
      <c r="AT166" s="253" t="s">
        <v>163</v>
      </c>
      <c r="AU166" s="253" t="s">
        <v>86</v>
      </c>
      <c r="AY166" s="16" t="s">
        <v>161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6" t="s">
        <v>84</v>
      </c>
      <c r="BK166" s="254">
        <f>ROUND(I166*H166,2)</f>
        <v>0</v>
      </c>
      <c r="BL166" s="16" t="s">
        <v>168</v>
      </c>
      <c r="BM166" s="253" t="s">
        <v>1311</v>
      </c>
    </row>
    <row r="167" spans="1:47" s="2" customFormat="1" ht="12">
      <c r="A167" s="37"/>
      <c r="B167" s="38"/>
      <c r="C167" s="39"/>
      <c r="D167" s="255" t="s">
        <v>170</v>
      </c>
      <c r="E167" s="39"/>
      <c r="F167" s="256" t="s">
        <v>1310</v>
      </c>
      <c r="G167" s="39"/>
      <c r="H167" s="39"/>
      <c r="I167" s="153"/>
      <c r="J167" s="39"/>
      <c r="K167" s="39"/>
      <c r="L167" s="43"/>
      <c r="M167" s="257"/>
      <c r="N167" s="25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86</v>
      </c>
    </row>
    <row r="168" spans="1:65" s="2" customFormat="1" ht="21.75" customHeight="1">
      <c r="A168" s="37"/>
      <c r="B168" s="38"/>
      <c r="C168" s="281" t="s">
        <v>273</v>
      </c>
      <c r="D168" s="281" t="s">
        <v>214</v>
      </c>
      <c r="E168" s="282" t="s">
        <v>1312</v>
      </c>
      <c r="F168" s="283" t="s">
        <v>1313</v>
      </c>
      <c r="G168" s="284" t="s">
        <v>210</v>
      </c>
      <c r="H168" s="285">
        <v>2.645</v>
      </c>
      <c r="I168" s="286"/>
      <c r="J168" s="287">
        <f>ROUND(I168*H168,2)</f>
        <v>0</v>
      </c>
      <c r="K168" s="283" t="s">
        <v>1</v>
      </c>
      <c r="L168" s="288"/>
      <c r="M168" s="289" t="s">
        <v>1</v>
      </c>
      <c r="N168" s="290" t="s">
        <v>41</v>
      </c>
      <c r="O168" s="90"/>
      <c r="P168" s="251">
        <f>O168*H168</f>
        <v>0</v>
      </c>
      <c r="Q168" s="251">
        <v>0.0005</v>
      </c>
      <c r="R168" s="251">
        <f>Q168*H168</f>
        <v>0.0013225</v>
      </c>
      <c r="S168" s="251">
        <v>0</v>
      </c>
      <c r="T168" s="25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3" t="s">
        <v>213</v>
      </c>
      <c r="AT168" s="253" t="s">
        <v>214</v>
      </c>
      <c r="AU168" s="253" t="s">
        <v>86</v>
      </c>
      <c r="AY168" s="16" t="s">
        <v>161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6" t="s">
        <v>84</v>
      </c>
      <c r="BK168" s="254">
        <f>ROUND(I168*H168,2)</f>
        <v>0</v>
      </c>
      <c r="BL168" s="16" t="s">
        <v>168</v>
      </c>
      <c r="BM168" s="253" t="s">
        <v>1314</v>
      </c>
    </row>
    <row r="169" spans="1:47" s="2" customFormat="1" ht="12">
      <c r="A169" s="37"/>
      <c r="B169" s="38"/>
      <c r="C169" s="39"/>
      <c r="D169" s="255" t="s">
        <v>170</v>
      </c>
      <c r="E169" s="39"/>
      <c r="F169" s="256" t="s">
        <v>1313</v>
      </c>
      <c r="G169" s="39"/>
      <c r="H169" s="39"/>
      <c r="I169" s="153"/>
      <c r="J169" s="39"/>
      <c r="K169" s="39"/>
      <c r="L169" s="43"/>
      <c r="M169" s="257"/>
      <c r="N169" s="258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86</v>
      </c>
    </row>
    <row r="170" spans="1:51" s="13" customFormat="1" ht="12">
      <c r="A170" s="13"/>
      <c r="B170" s="259"/>
      <c r="C170" s="260"/>
      <c r="D170" s="255" t="s">
        <v>172</v>
      </c>
      <c r="E170" s="261" t="s">
        <v>1</v>
      </c>
      <c r="F170" s="262" t="s">
        <v>1315</v>
      </c>
      <c r="G170" s="260"/>
      <c r="H170" s="263">
        <v>2.645</v>
      </c>
      <c r="I170" s="264"/>
      <c r="J170" s="260"/>
      <c r="K170" s="260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172</v>
      </c>
      <c r="AU170" s="269" t="s">
        <v>86</v>
      </c>
      <c r="AV170" s="13" t="s">
        <v>86</v>
      </c>
      <c r="AW170" s="13" t="s">
        <v>32</v>
      </c>
      <c r="AX170" s="13" t="s">
        <v>84</v>
      </c>
      <c r="AY170" s="269" t="s">
        <v>161</v>
      </c>
    </row>
    <row r="171" spans="1:63" s="12" customFormat="1" ht="22.8" customHeight="1">
      <c r="A171" s="12"/>
      <c r="B171" s="226"/>
      <c r="C171" s="227"/>
      <c r="D171" s="228" t="s">
        <v>75</v>
      </c>
      <c r="E171" s="240" t="s">
        <v>168</v>
      </c>
      <c r="F171" s="240" t="s">
        <v>322</v>
      </c>
      <c r="G171" s="227"/>
      <c r="H171" s="227"/>
      <c r="I171" s="230"/>
      <c r="J171" s="241">
        <f>BK171</f>
        <v>0</v>
      </c>
      <c r="K171" s="227"/>
      <c r="L171" s="232"/>
      <c r="M171" s="233"/>
      <c r="N171" s="234"/>
      <c r="O171" s="234"/>
      <c r="P171" s="235">
        <f>SUM(P172:P175)</f>
        <v>0</v>
      </c>
      <c r="Q171" s="234"/>
      <c r="R171" s="235">
        <f>SUM(R172:R175)</f>
        <v>0</v>
      </c>
      <c r="S171" s="234"/>
      <c r="T171" s="236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7" t="s">
        <v>84</v>
      </c>
      <c r="AT171" s="238" t="s">
        <v>75</v>
      </c>
      <c r="AU171" s="238" t="s">
        <v>84</v>
      </c>
      <c r="AY171" s="237" t="s">
        <v>161</v>
      </c>
      <c r="BK171" s="239">
        <f>SUM(BK172:BK175)</f>
        <v>0</v>
      </c>
    </row>
    <row r="172" spans="1:65" s="2" customFormat="1" ht="21.75" customHeight="1">
      <c r="A172" s="37"/>
      <c r="B172" s="38"/>
      <c r="C172" s="242" t="s">
        <v>279</v>
      </c>
      <c r="D172" s="242" t="s">
        <v>163</v>
      </c>
      <c r="E172" s="243" t="s">
        <v>1139</v>
      </c>
      <c r="F172" s="244" t="s">
        <v>1316</v>
      </c>
      <c r="G172" s="245" t="s">
        <v>166</v>
      </c>
      <c r="H172" s="246">
        <v>4.8</v>
      </c>
      <c r="I172" s="247"/>
      <c r="J172" s="248">
        <f>ROUND(I172*H172,2)</f>
        <v>0</v>
      </c>
      <c r="K172" s="244" t="s">
        <v>1</v>
      </c>
      <c r="L172" s="43"/>
      <c r="M172" s="249" t="s">
        <v>1</v>
      </c>
      <c r="N172" s="250" t="s">
        <v>41</v>
      </c>
      <c r="O172" s="90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3" t="s">
        <v>168</v>
      </c>
      <c r="AT172" s="253" t="s">
        <v>163</v>
      </c>
      <c r="AU172" s="253" t="s">
        <v>86</v>
      </c>
      <c r="AY172" s="16" t="s">
        <v>161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6" t="s">
        <v>84</v>
      </c>
      <c r="BK172" s="254">
        <f>ROUND(I172*H172,2)</f>
        <v>0</v>
      </c>
      <c r="BL172" s="16" t="s">
        <v>168</v>
      </c>
      <c r="BM172" s="253" t="s">
        <v>1317</v>
      </c>
    </row>
    <row r="173" spans="1:47" s="2" customFormat="1" ht="12">
      <c r="A173" s="37"/>
      <c r="B173" s="38"/>
      <c r="C173" s="39"/>
      <c r="D173" s="255" t="s">
        <v>170</v>
      </c>
      <c r="E173" s="39"/>
      <c r="F173" s="256" t="s">
        <v>1316</v>
      </c>
      <c r="G173" s="39"/>
      <c r="H173" s="39"/>
      <c r="I173" s="153"/>
      <c r="J173" s="39"/>
      <c r="K173" s="39"/>
      <c r="L173" s="43"/>
      <c r="M173" s="257"/>
      <c r="N173" s="258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86</v>
      </c>
    </row>
    <row r="174" spans="1:51" s="13" customFormat="1" ht="12">
      <c r="A174" s="13"/>
      <c r="B174" s="259"/>
      <c r="C174" s="260"/>
      <c r="D174" s="255" t="s">
        <v>172</v>
      </c>
      <c r="E174" s="261" t="s">
        <v>1</v>
      </c>
      <c r="F174" s="262" t="s">
        <v>1318</v>
      </c>
      <c r="G174" s="260"/>
      <c r="H174" s="263">
        <v>4.8</v>
      </c>
      <c r="I174" s="264"/>
      <c r="J174" s="260"/>
      <c r="K174" s="260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172</v>
      </c>
      <c r="AU174" s="269" t="s">
        <v>86</v>
      </c>
      <c r="AV174" s="13" t="s">
        <v>86</v>
      </c>
      <c r="AW174" s="13" t="s">
        <v>32</v>
      </c>
      <c r="AX174" s="13" t="s">
        <v>76</v>
      </c>
      <c r="AY174" s="269" t="s">
        <v>161</v>
      </c>
    </row>
    <row r="175" spans="1:51" s="14" customFormat="1" ht="12">
      <c r="A175" s="14"/>
      <c r="B175" s="270"/>
      <c r="C175" s="271"/>
      <c r="D175" s="255" t="s">
        <v>172</v>
      </c>
      <c r="E175" s="272" t="s">
        <v>1</v>
      </c>
      <c r="F175" s="273" t="s">
        <v>183</v>
      </c>
      <c r="G175" s="271"/>
      <c r="H175" s="274">
        <v>4.8</v>
      </c>
      <c r="I175" s="275"/>
      <c r="J175" s="271"/>
      <c r="K175" s="271"/>
      <c r="L175" s="276"/>
      <c r="M175" s="277"/>
      <c r="N175" s="278"/>
      <c r="O175" s="278"/>
      <c r="P175" s="278"/>
      <c r="Q175" s="278"/>
      <c r="R175" s="278"/>
      <c r="S175" s="278"/>
      <c r="T175" s="27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0" t="s">
        <v>172</v>
      </c>
      <c r="AU175" s="280" t="s">
        <v>86</v>
      </c>
      <c r="AV175" s="14" t="s">
        <v>168</v>
      </c>
      <c r="AW175" s="14" t="s">
        <v>32</v>
      </c>
      <c r="AX175" s="14" t="s">
        <v>84</v>
      </c>
      <c r="AY175" s="280" t="s">
        <v>161</v>
      </c>
    </row>
    <row r="176" spans="1:63" s="12" customFormat="1" ht="22.8" customHeight="1">
      <c r="A176" s="12"/>
      <c r="B176" s="226"/>
      <c r="C176" s="227"/>
      <c r="D176" s="228" t="s">
        <v>75</v>
      </c>
      <c r="E176" s="240" t="s">
        <v>213</v>
      </c>
      <c r="F176" s="240" t="s">
        <v>1158</v>
      </c>
      <c r="G176" s="227"/>
      <c r="H176" s="227"/>
      <c r="I176" s="230"/>
      <c r="J176" s="241">
        <f>BK176</f>
        <v>0</v>
      </c>
      <c r="K176" s="227"/>
      <c r="L176" s="232"/>
      <c r="M176" s="233"/>
      <c r="N176" s="234"/>
      <c r="O176" s="234"/>
      <c r="P176" s="235">
        <f>SUM(P177:P186)</f>
        <v>0</v>
      </c>
      <c r="Q176" s="234"/>
      <c r="R176" s="235">
        <f>SUM(R177:R186)</f>
        <v>0.48186</v>
      </c>
      <c r="S176" s="234"/>
      <c r="T176" s="236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7" t="s">
        <v>84</v>
      </c>
      <c r="AT176" s="238" t="s">
        <v>75</v>
      </c>
      <c r="AU176" s="238" t="s">
        <v>84</v>
      </c>
      <c r="AY176" s="237" t="s">
        <v>161</v>
      </c>
      <c r="BK176" s="239">
        <f>SUM(BK177:BK186)</f>
        <v>0</v>
      </c>
    </row>
    <row r="177" spans="1:65" s="2" customFormat="1" ht="33" customHeight="1">
      <c r="A177" s="37"/>
      <c r="B177" s="38"/>
      <c r="C177" s="242" t="s">
        <v>286</v>
      </c>
      <c r="D177" s="242" t="s">
        <v>163</v>
      </c>
      <c r="E177" s="243" t="s">
        <v>1319</v>
      </c>
      <c r="F177" s="244" t="s">
        <v>1320</v>
      </c>
      <c r="G177" s="245" t="s">
        <v>234</v>
      </c>
      <c r="H177" s="246">
        <v>12</v>
      </c>
      <c r="I177" s="247"/>
      <c r="J177" s="248">
        <f>ROUND(I177*H177,2)</f>
        <v>0</v>
      </c>
      <c r="K177" s="244" t="s">
        <v>1</v>
      </c>
      <c r="L177" s="43"/>
      <c r="M177" s="249" t="s">
        <v>1</v>
      </c>
      <c r="N177" s="250" t="s">
        <v>41</v>
      </c>
      <c r="O177" s="90"/>
      <c r="P177" s="251">
        <f>O177*H177</f>
        <v>0</v>
      </c>
      <c r="Q177" s="251">
        <v>0.00178</v>
      </c>
      <c r="R177" s="251">
        <f>Q177*H177</f>
        <v>0.021359999999999997</v>
      </c>
      <c r="S177" s="251">
        <v>0</v>
      </c>
      <c r="T177" s="25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3" t="s">
        <v>168</v>
      </c>
      <c r="AT177" s="253" t="s">
        <v>163</v>
      </c>
      <c r="AU177" s="253" t="s">
        <v>86</v>
      </c>
      <c r="AY177" s="16" t="s">
        <v>161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6" t="s">
        <v>84</v>
      </c>
      <c r="BK177" s="254">
        <f>ROUND(I177*H177,2)</f>
        <v>0</v>
      </c>
      <c r="BL177" s="16" t="s">
        <v>168</v>
      </c>
      <c r="BM177" s="253" t="s">
        <v>1321</v>
      </c>
    </row>
    <row r="178" spans="1:47" s="2" customFormat="1" ht="12">
      <c r="A178" s="37"/>
      <c r="B178" s="38"/>
      <c r="C178" s="39"/>
      <c r="D178" s="255" t="s">
        <v>170</v>
      </c>
      <c r="E178" s="39"/>
      <c r="F178" s="256" t="s">
        <v>1320</v>
      </c>
      <c r="G178" s="39"/>
      <c r="H178" s="39"/>
      <c r="I178" s="153"/>
      <c r="J178" s="39"/>
      <c r="K178" s="39"/>
      <c r="L178" s="43"/>
      <c r="M178" s="257"/>
      <c r="N178" s="25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86</v>
      </c>
    </row>
    <row r="179" spans="1:65" s="2" customFormat="1" ht="33" customHeight="1">
      <c r="A179" s="37"/>
      <c r="B179" s="38"/>
      <c r="C179" s="242" t="s">
        <v>292</v>
      </c>
      <c r="D179" s="242" t="s">
        <v>163</v>
      </c>
      <c r="E179" s="243" t="s">
        <v>1322</v>
      </c>
      <c r="F179" s="244" t="s">
        <v>1323</v>
      </c>
      <c r="G179" s="245" t="s">
        <v>289</v>
      </c>
      <c r="H179" s="246">
        <v>1</v>
      </c>
      <c r="I179" s="247"/>
      <c r="J179" s="248">
        <f>ROUND(I179*H179,2)</f>
        <v>0</v>
      </c>
      <c r="K179" s="244" t="s">
        <v>1</v>
      </c>
      <c r="L179" s="43"/>
      <c r="M179" s="249" t="s">
        <v>1</v>
      </c>
      <c r="N179" s="250" t="s">
        <v>41</v>
      </c>
      <c r="O179" s="90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3" t="s">
        <v>168</v>
      </c>
      <c r="AT179" s="253" t="s">
        <v>163</v>
      </c>
      <c r="AU179" s="253" t="s">
        <v>86</v>
      </c>
      <c r="AY179" s="16" t="s">
        <v>161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6" t="s">
        <v>84</v>
      </c>
      <c r="BK179" s="254">
        <f>ROUND(I179*H179,2)</f>
        <v>0</v>
      </c>
      <c r="BL179" s="16" t="s">
        <v>168</v>
      </c>
      <c r="BM179" s="253" t="s">
        <v>1324</v>
      </c>
    </row>
    <row r="180" spans="1:47" s="2" customFormat="1" ht="12">
      <c r="A180" s="37"/>
      <c r="B180" s="38"/>
      <c r="C180" s="39"/>
      <c r="D180" s="255" t="s">
        <v>170</v>
      </c>
      <c r="E180" s="39"/>
      <c r="F180" s="256" t="s">
        <v>1323</v>
      </c>
      <c r="G180" s="39"/>
      <c r="H180" s="39"/>
      <c r="I180" s="153"/>
      <c r="J180" s="39"/>
      <c r="K180" s="39"/>
      <c r="L180" s="43"/>
      <c r="M180" s="257"/>
      <c r="N180" s="25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86</v>
      </c>
    </row>
    <row r="181" spans="1:65" s="2" customFormat="1" ht="16.5" customHeight="1">
      <c r="A181" s="37"/>
      <c r="B181" s="38"/>
      <c r="C181" s="281" t="s">
        <v>297</v>
      </c>
      <c r="D181" s="281" t="s">
        <v>214</v>
      </c>
      <c r="E181" s="282" t="s">
        <v>1325</v>
      </c>
      <c r="F181" s="283" t="s">
        <v>1326</v>
      </c>
      <c r="G181" s="284" t="s">
        <v>289</v>
      </c>
      <c r="H181" s="285">
        <v>1</v>
      </c>
      <c r="I181" s="286"/>
      <c r="J181" s="287">
        <f>ROUND(I181*H181,2)</f>
        <v>0</v>
      </c>
      <c r="K181" s="283" t="s">
        <v>1</v>
      </c>
      <c r="L181" s="288"/>
      <c r="M181" s="289" t="s">
        <v>1</v>
      </c>
      <c r="N181" s="290" t="s">
        <v>41</v>
      </c>
      <c r="O181" s="90"/>
      <c r="P181" s="251">
        <f>O181*H181</f>
        <v>0</v>
      </c>
      <c r="Q181" s="251">
        <v>0.00045</v>
      </c>
      <c r="R181" s="251">
        <f>Q181*H181</f>
        <v>0.00045</v>
      </c>
      <c r="S181" s="251">
        <v>0</v>
      </c>
      <c r="T181" s="25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3" t="s">
        <v>213</v>
      </c>
      <c r="AT181" s="253" t="s">
        <v>214</v>
      </c>
      <c r="AU181" s="253" t="s">
        <v>86</v>
      </c>
      <c r="AY181" s="16" t="s">
        <v>161</v>
      </c>
      <c r="BE181" s="254">
        <f>IF(N181="základní",J181,0)</f>
        <v>0</v>
      </c>
      <c r="BF181" s="254">
        <f>IF(N181="snížená",J181,0)</f>
        <v>0</v>
      </c>
      <c r="BG181" s="254">
        <f>IF(N181="zákl. přenesená",J181,0)</f>
        <v>0</v>
      </c>
      <c r="BH181" s="254">
        <f>IF(N181="sníž. přenesená",J181,0)</f>
        <v>0</v>
      </c>
      <c r="BI181" s="254">
        <f>IF(N181="nulová",J181,0)</f>
        <v>0</v>
      </c>
      <c r="BJ181" s="16" t="s">
        <v>84</v>
      </c>
      <c r="BK181" s="254">
        <f>ROUND(I181*H181,2)</f>
        <v>0</v>
      </c>
      <c r="BL181" s="16" t="s">
        <v>168</v>
      </c>
      <c r="BM181" s="253" t="s">
        <v>1327</v>
      </c>
    </row>
    <row r="182" spans="1:47" s="2" customFormat="1" ht="12">
      <c r="A182" s="37"/>
      <c r="B182" s="38"/>
      <c r="C182" s="39"/>
      <c r="D182" s="255" t="s">
        <v>170</v>
      </c>
      <c r="E182" s="39"/>
      <c r="F182" s="256" t="s">
        <v>1326</v>
      </c>
      <c r="G182" s="39"/>
      <c r="H182" s="39"/>
      <c r="I182" s="153"/>
      <c r="J182" s="39"/>
      <c r="K182" s="39"/>
      <c r="L182" s="43"/>
      <c r="M182" s="257"/>
      <c r="N182" s="258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86</v>
      </c>
    </row>
    <row r="183" spans="1:65" s="2" customFormat="1" ht="16.5" customHeight="1">
      <c r="A183" s="37"/>
      <c r="B183" s="38"/>
      <c r="C183" s="242" t="s">
        <v>7</v>
      </c>
      <c r="D183" s="242" t="s">
        <v>163</v>
      </c>
      <c r="E183" s="243" t="s">
        <v>1253</v>
      </c>
      <c r="F183" s="244" t="s">
        <v>1254</v>
      </c>
      <c r="G183" s="245" t="s">
        <v>234</v>
      </c>
      <c r="H183" s="246">
        <v>12</v>
      </c>
      <c r="I183" s="247"/>
      <c r="J183" s="248">
        <f>ROUND(I183*H183,2)</f>
        <v>0</v>
      </c>
      <c r="K183" s="244" t="s">
        <v>1</v>
      </c>
      <c r="L183" s="43"/>
      <c r="M183" s="249" t="s">
        <v>1</v>
      </c>
      <c r="N183" s="250" t="s">
        <v>41</v>
      </c>
      <c r="O183" s="90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3" t="s">
        <v>168</v>
      </c>
      <c r="AT183" s="253" t="s">
        <v>163</v>
      </c>
      <c r="AU183" s="253" t="s">
        <v>86</v>
      </c>
      <c r="AY183" s="16" t="s">
        <v>161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6" t="s">
        <v>84</v>
      </c>
      <c r="BK183" s="254">
        <f>ROUND(I183*H183,2)</f>
        <v>0</v>
      </c>
      <c r="BL183" s="16" t="s">
        <v>168</v>
      </c>
      <c r="BM183" s="253" t="s">
        <v>1328</v>
      </c>
    </row>
    <row r="184" spans="1:47" s="2" customFormat="1" ht="12">
      <c r="A184" s="37"/>
      <c r="B184" s="38"/>
      <c r="C184" s="39"/>
      <c r="D184" s="255" t="s">
        <v>170</v>
      </c>
      <c r="E184" s="39"/>
      <c r="F184" s="256" t="s">
        <v>1254</v>
      </c>
      <c r="G184" s="39"/>
      <c r="H184" s="39"/>
      <c r="I184" s="153"/>
      <c r="J184" s="39"/>
      <c r="K184" s="39"/>
      <c r="L184" s="43"/>
      <c r="M184" s="257"/>
      <c r="N184" s="25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86</v>
      </c>
    </row>
    <row r="185" spans="1:65" s="2" customFormat="1" ht="21.75" customHeight="1">
      <c r="A185" s="37"/>
      <c r="B185" s="38"/>
      <c r="C185" s="242" t="s">
        <v>309</v>
      </c>
      <c r="D185" s="242" t="s">
        <v>163</v>
      </c>
      <c r="E185" s="243" t="s">
        <v>1186</v>
      </c>
      <c r="F185" s="244" t="s">
        <v>1329</v>
      </c>
      <c r="G185" s="245" t="s">
        <v>289</v>
      </c>
      <c r="H185" s="246">
        <v>1</v>
      </c>
      <c r="I185" s="247"/>
      <c r="J185" s="248">
        <f>ROUND(I185*H185,2)</f>
        <v>0</v>
      </c>
      <c r="K185" s="244" t="s">
        <v>1</v>
      </c>
      <c r="L185" s="43"/>
      <c r="M185" s="249" t="s">
        <v>1</v>
      </c>
      <c r="N185" s="250" t="s">
        <v>41</v>
      </c>
      <c r="O185" s="90"/>
      <c r="P185" s="251">
        <f>O185*H185</f>
        <v>0</v>
      </c>
      <c r="Q185" s="251">
        <v>0.46005</v>
      </c>
      <c r="R185" s="251">
        <f>Q185*H185</f>
        <v>0.46005</v>
      </c>
      <c r="S185" s="251">
        <v>0</v>
      </c>
      <c r="T185" s="25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3" t="s">
        <v>168</v>
      </c>
      <c r="AT185" s="253" t="s">
        <v>163</v>
      </c>
      <c r="AU185" s="253" t="s">
        <v>86</v>
      </c>
      <c r="AY185" s="16" t="s">
        <v>161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6" t="s">
        <v>84</v>
      </c>
      <c r="BK185" s="254">
        <f>ROUND(I185*H185,2)</f>
        <v>0</v>
      </c>
      <c r="BL185" s="16" t="s">
        <v>168</v>
      </c>
      <c r="BM185" s="253" t="s">
        <v>1330</v>
      </c>
    </row>
    <row r="186" spans="1:47" s="2" customFormat="1" ht="12">
      <c r="A186" s="37"/>
      <c r="B186" s="38"/>
      <c r="C186" s="39"/>
      <c r="D186" s="255" t="s">
        <v>170</v>
      </c>
      <c r="E186" s="39"/>
      <c r="F186" s="256" t="s">
        <v>1329</v>
      </c>
      <c r="G186" s="39"/>
      <c r="H186" s="39"/>
      <c r="I186" s="153"/>
      <c r="J186" s="39"/>
      <c r="K186" s="39"/>
      <c r="L186" s="43"/>
      <c r="M186" s="257"/>
      <c r="N186" s="25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86</v>
      </c>
    </row>
    <row r="187" spans="1:63" s="12" customFormat="1" ht="22.8" customHeight="1">
      <c r="A187" s="12"/>
      <c r="B187" s="226"/>
      <c r="C187" s="227"/>
      <c r="D187" s="228" t="s">
        <v>75</v>
      </c>
      <c r="E187" s="240" t="s">
        <v>1331</v>
      </c>
      <c r="F187" s="240" t="s">
        <v>1208</v>
      </c>
      <c r="G187" s="227"/>
      <c r="H187" s="227"/>
      <c r="I187" s="230"/>
      <c r="J187" s="241">
        <f>BK187</f>
        <v>0</v>
      </c>
      <c r="K187" s="227"/>
      <c r="L187" s="232"/>
      <c r="M187" s="233"/>
      <c r="N187" s="234"/>
      <c r="O187" s="234"/>
      <c r="P187" s="235">
        <f>SUM(P188:P189)</f>
        <v>0</v>
      </c>
      <c r="Q187" s="234"/>
      <c r="R187" s="235">
        <f>SUM(R188:R189)</f>
        <v>0</v>
      </c>
      <c r="S187" s="234"/>
      <c r="T187" s="236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7" t="s">
        <v>84</v>
      </c>
      <c r="AT187" s="238" t="s">
        <v>75</v>
      </c>
      <c r="AU187" s="238" t="s">
        <v>84</v>
      </c>
      <c r="AY187" s="237" t="s">
        <v>161</v>
      </c>
      <c r="BK187" s="239">
        <f>SUM(BK188:BK189)</f>
        <v>0</v>
      </c>
    </row>
    <row r="188" spans="1:65" s="2" customFormat="1" ht="44.25" customHeight="1">
      <c r="A188" s="37"/>
      <c r="B188" s="38"/>
      <c r="C188" s="242" t="s">
        <v>316</v>
      </c>
      <c r="D188" s="242" t="s">
        <v>163</v>
      </c>
      <c r="E188" s="243" t="s">
        <v>1209</v>
      </c>
      <c r="F188" s="244" t="s">
        <v>1332</v>
      </c>
      <c r="G188" s="245" t="s">
        <v>197</v>
      </c>
      <c r="H188" s="246">
        <v>0.483</v>
      </c>
      <c r="I188" s="247"/>
      <c r="J188" s="248">
        <f>ROUND(I188*H188,2)</f>
        <v>0</v>
      </c>
      <c r="K188" s="244" t="s">
        <v>1</v>
      </c>
      <c r="L188" s="43"/>
      <c r="M188" s="249" t="s">
        <v>1</v>
      </c>
      <c r="N188" s="250" t="s">
        <v>41</v>
      </c>
      <c r="O188" s="90"/>
      <c r="P188" s="251">
        <f>O188*H188</f>
        <v>0</v>
      </c>
      <c r="Q188" s="251">
        <v>0</v>
      </c>
      <c r="R188" s="251">
        <f>Q188*H188</f>
        <v>0</v>
      </c>
      <c r="S188" s="251">
        <v>0</v>
      </c>
      <c r="T188" s="25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3" t="s">
        <v>168</v>
      </c>
      <c r="AT188" s="253" t="s">
        <v>163</v>
      </c>
      <c r="AU188" s="253" t="s">
        <v>86</v>
      </c>
      <c r="AY188" s="16" t="s">
        <v>161</v>
      </c>
      <c r="BE188" s="254">
        <f>IF(N188="základní",J188,0)</f>
        <v>0</v>
      </c>
      <c r="BF188" s="254">
        <f>IF(N188="snížená",J188,0)</f>
        <v>0</v>
      </c>
      <c r="BG188" s="254">
        <f>IF(N188="zákl. přenesená",J188,0)</f>
        <v>0</v>
      </c>
      <c r="BH188" s="254">
        <f>IF(N188="sníž. přenesená",J188,0)</f>
        <v>0</v>
      </c>
      <c r="BI188" s="254">
        <f>IF(N188="nulová",J188,0)</f>
        <v>0</v>
      </c>
      <c r="BJ188" s="16" t="s">
        <v>84</v>
      </c>
      <c r="BK188" s="254">
        <f>ROUND(I188*H188,2)</f>
        <v>0</v>
      </c>
      <c r="BL188" s="16" t="s">
        <v>168</v>
      </c>
      <c r="BM188" s="253" t="s">
        <v>1333</v>
      </c>
    </row>
    <row r="189" spans="1:47" s="2" customFormat="1" ht="12">
      <c r="A189" s="37"/>
      <c r="B189" s="38"/>
      <c r="C189" s="39"/>
      <c r="D189" s="255" t="s">
        <v>170</v>
      </c>
      <c r="E189" s="39"/>
      <c r="F189" s="256" t="s">
        <v>1332</v>
      </c>
      <c r="G189" s="39"/>
      <c r="H189" s="39"/>
      <c r="I189" s="153"/>
      <c r="J189" s="39"/>
      <c r="K189" s="39"/>
      <c r="L189" s="43"/>
      <c r="M189" s="292"/>
      <c r="N189" s="293"/>
      <c r="O189" s="294"/>
      <c r="P189" s="294"/>
      <c r="Q189" s="294"/>
      <c r="R189" s="294"/>
      <c r="S189" s="294"/>
      <c r="T189" s="295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86</v>
      </c>
    </row>
    <row r="190" spans="1:31" s="2" customFormat="1" ht="6.95" customHeight="1">
      <c r="A190" s="37"/>
      <c r="B190" s="65"/>
      <c r="C190" s="66"/>
      <c r="D190" s="66"/>
      <c r="E190" s="66"/>
      <c r="F190" s="66"/>
      <c r="G190" s="66"/>
      <c r="H190" s="66"/>
      <c r="I190" s="191"/>
      <c r="J190" s="66"/>
      <c r="K190" s="66"/>
      <c r="L190" s="43"/>
      <c r="M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</sheetData>
  <sheetProtection password="CC35" sheet="1" objects="1" scenarios="1" formatColumns="0" formatRows="0" autoFilter="0"/>
  <autoFilter ref="C121:K18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1334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1335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1336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831</v>
      </c>
      <c r="G14" s="37"/>
      <c r="H14" s="37"/>
      <c r="I14" s="155" t="s">
        <v>22</v>
      </c>
      <c r="J14" s="156" t="str">
        <f>'Rekapitulace stavby'!AN8</f>
        <v>11. 4. 2020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831</v>
      </c>
      <c r="F17" s="37"/>
      <c r="G17" s="37"/>
      <c r="H17" s="37"/>
      <c r="I17" s="155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28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30</v>
      </c>
      <c r="E22" s="37"/>
      <c r="F22" s="37"/>
      <c r="G22" s="37"/>
      <c r="H22" s="37"/>
      <c r="I22" s="155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831</v>
      </c>
      <c r="F23" s="37"/>
      <c r="G23" s="37"/>
      <c r="H23" s="37"/>
      <c r="I23" s="155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1337</v>
      </c>
      <c r="F26" s="37"/>
      <c r="G26" s="37"/>
      <c r="H26" s="37"/>
      <c r="I26" s="155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ROUND((SUM(BE124:BE235)),2)</f>
        <v>0</v>
      </c>
      <c r="G35" s="37"/>
      <c r="H35" s="37"/>
      <c r="I35" s="170">
        <v>0.21</v>
      </c>
      <c r="J35" s="169">
        <f>ROUND(((SUM(BE124:BE235))*I35),2)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ROUND((SUM(BF124:BF235)),2)</f>
        <v>0</v>
      </c>
      <c r="G36" s="37"/>
      <c r="H36" s="37"/>
      <c r="I36" s="170">
        <v>0.15</v>
      </c>
      <c r="J36" s="169">
        <f>ROUND(((SUM(BF124:BF235))*I36),2)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ROUND((SUM(BG124:BG235)),2)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ROUND((SUM(BH124:BH235)),2)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ROUND((SUM(BI124:BI235)),2)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1334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1335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06a - elektroinstalace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11. 4. 2020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>Miroslav Kučaba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122</v>
      </c>
      <c r="D96" s="197"/>
      <c r="E96" s="197"/>
      <c r="F96" s="197"/>
      <c r="G96" s="197"/>
      <c r="H96" s="197"/>
      <c r="I96" s="198"/>
      <c r="J96" s="199" t="s">
        <v>123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124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125</v>
      </c>
    </row>
    <row r="99" spans="1:31" s="9" customFormat="1" ht="24.95" customHeight="1">
      <c r="A99" s="9"/>
      <c r="B99" s="201"/>
      <c r="C99" s="202"/>
      <c r="D99" s="203" t="s">
        <v>134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1338</v>
      </c>
      <c r="E100" s="210"/>
      <c r="F100" s="210"/>
      <c r="G100" s="210"/>
      <c r="H100" s="210"/>
      <c r="I100" s="211"/>
      <c r="J100" s="212">
        <f>J126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1"/>
      <c r="C101" s="202"/>
      <c r="D101" s="203" t="s">
        <v>1339</v>
      </c>
      <c r="E101" s="204"/>
      <c r="F101" s="204"/>
      <c r="G101" s="204"/>
      <c r="H101" s="204"/>
      <c r="I101" s="205"/>
      <c r="J101" s="206">
        <f>J224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8"/>
      <c r="C102" s="132"/>
      <c r="D102" s="209" t="s">
        <v>1340</v>
      </c>
      <c r="E102" s="210"/>
      <c r="F102" s="210"/>
      <c r="G102" s="210"/>
      <c r="H102" s="210"/>
      <c r="I102" s="211"/>
      <c r="J102" s="212">
        <f>J225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146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>Novostavba objektu toalet 426/1 Podmokly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1334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1335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06a - elektroinstalace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11. 4. 2020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30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IF(E20="","",E20)</f>
        <v>Vyplň údaj</v>
      </c>
      <c r="G121" s="39"/>
      <c r="H121" s="39"/>
      <c r="I121" s="155" t="s">
        <v>33</v>
      </c>
      <c r="J121" s="35" t="str">
        <f>E26</f>
        <v>Miroslav Kučaba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147</v>
      </c>
      <c r="D123" s="217" t="s">
        <v>61</v>
      </c>
      <c r="E123" s="217" t="s">
        <v>57</v>
      </c>
      <c r="F123" s="217" t="s">
        <v>58</v>
      </c>
      <c r="G123" s="217" t="s">
        <v>148</v>
      </c>
      <c r="H123" s="217" t="s">
        <v>149</v>
      </c>
      <c r="I123" s="218" t="s">
        <v>150</v>
      </c>
      <c r="J123" s="217" t="s">
        <v>123</v>
      </c>
      <c r="K123" s="219" t="s">
        <v>151</v>
      </c>
      <c r="L123" s="220"/>
      <c r="M123" s="99" t="s">
        <v>1</v>
      </c>
      <c r="N123" s="100" t="s">
        <v>40</v>
      </c>
      <c r="O123" s="100" t="s">
        <v>152</v>
      </c>
      <c r="P123" s="100" t="s">
        <v>153</v>
      </c>
      <c r="Q123" s="100" t="s">
        <v>154</v>
      </c>
      <c r="R123" s="100" t="s">
        <v>155</v>
      </c>
      <c r="S123" s="100" t="s">
        <v>156</v>
      </c>
      <c r="T123" s="101" t="s">
        <v>157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158</v>
      </c>
      <c r="D124" s="39"/>
      <c r="E124" s="39"/>
      <c r="F124" s="39"/>
      <c r="G124" s="39"/>
      <c r="H124" s="39"/>
      <c r="I124" s="153"/>
      <c r="J124" s="221">
        <f>BK124</f>
        <v>0</v>
      </c>
      <c r="K124" s="39"/>
      <c r="L124" s="43"/>
      <c r="M124" s="102"/>
      <c r="N124" s="222"/>
      <c r="O124" s="103"/>
      <c r="P124" s="223">
        <f>P125+P224</f>
        <v>0</v>
      </c>
      <c r="Q124" s="103"/>
      <c r="R124" s="223">
        <f>R125+R224</f>
        <v>0.07055000000000002</v>
      </c>
      <c r="S124" s="103"/>
      <c r="T124" s="224">
        <f>T125+T224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125</v>
      </c>
      <c r="BK124" s="225">
        <f>BK125+BK224</f>
        <v>0</v>
      </c>
    </row>
    <row r="125" spans="1:63" s="12" customFormat="1" ht="25.9" customHeight="1">
      <c r="A125" s="12"/>
      <c r="B125" s="226"/>
      <c r="C125" s="227"/>
      <c r="D125" s="228" t="s">
        <v>75</v>
      </c>
      <c r="E125" s="229" t="s">
        <v>506</v>
      </c>
      <c r="F125" s="229" t="s">
        <v>507</v>
      </c>
      <c r="G125" s="227"/>
      <c r="H125" s="227"/>
      <c r="I125" s="230"/>
      <c r="J125" s="231">
        <f>BK125</f>
        <v>0</v>
      </c>
      <c r="K125" s="227"/>
      <c r="L125" s="232"/>
      <c r="M125" s="233"/>
      <c r="N125" s="234"/>
      <c r="O125" s="234"/>
      <c r="P125" s="235">
        <f>P126</f>
        <v>0</v>
      </c>
      <c r="Q125" s="234"/>
      <c r="R125" s="235">
        <f>R126</f>
        <v>0.07055000000000002</v>
      </c>
      <c r="S125" s="234"/>
      <c r="T125" s="23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7" t="s">
        <v>86</v>
      </c>
      <c r="AT125" s="238" t="s">
        <v>75</v>
      </c>
      <c r="AU125" s="238" t="s">
        <v>76</v>
      </c>
      <c r="AY125" s="237" t="s">
        <v>161</v>
      </c>
      <c r="BK125" s="239">
        <f>BK126</f>
        <v>0</v>
      </c>
    </row>
    <row r="126" spans="1:63" s="12" customFormat="1" ht="22.8" customHeight="1">
      <c r="A126" s="12"/>
      <c r="B126" s="226"/>
      <c r="C126" s="227"/>
      <c r="D126" s="228" t="s">
        <v>75</v>
      </c>
      <c r="E126" s="240" t="s">
        <v>1341</v>
      </c>
      <c r="F126" s="240" t="s">
        <v>1342</v>
      </c>
      <c r="G126" s="227"/>
      <c r="H126" s="227"/>
      <c r="I126" s="230"/>
      <c r="J126" s="241">
        <f>BK126</f>
        <v>0</v>
      </c>
      <c r="K126" s="227"/>
      <c r="L126" s="232"/>
      <c r="M126" s="233"/>
      <c r="N126" s="234"/>
      <c r="O126" s="234"/>
      <c r="P126" s="235">
        <f>SUM(P127:P223)</f>
        <v>0</v>
      </c>
      <c r="Q126" s="234"/>
      <c r="R126" s="235">
        <f>SUM(R127:R223)</f>
        <v>0.07055000000000002</v>
      </c>
      <c r="S126" s="234"/>
      <c r="T126" s="236">
        <f>SUM(T127:T223)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7" t="s">
        <v>86</v>
      </c>
      <c r="AT126" s="238" t="s">
        <v>75</v>
      </c>
      <c r="AU126" s="238" t="s">
        <v>84</v>
      </c>
      <c r="AY126" s="237" t="s">
        <v>161</v>
      </c>
      <c r="BK126" s="239">
        <f>SUM(BK127:BK223)</f>
        <v>0</v>
      </c>
    </row>
    <row r="127" spans="1:65" s="2" customFormat="1" ht="33" customHeight="1">
      <c r="A127" s="37"/>
      <c r="B127" s="38"/>
      <c r="C127" s="242" t="s">
        <v>207</v>
      </c>
      <c r="D127" s="242" t="s">
        <v>163</v>
      </c>
      <c r="E127" s="243" t="s">
        <v>1343</v>
      </c>
      <c r="F127" s="244" t="s">
        <v>1344</v>
      </c>
      <c r="G127" s="245" t="s">
        <v>289</v>
      </c>
      <c r="H127" s="246">
        <v>6</v>
      </c>
      <c r="I127" s="247"/>
      <c r="J127" s="248">
        <f>ROUND(I127*H127,2)</f>
        <v>0</v>
      </c>
      <c r="K127" s="244" t="s">
        <v>1</v>
      </c>
      <c r="L127" s="43"/>
      <c r="M127" s="249" t="s">
        <v>1</v>
      </c>
      <c r="N127" s="250" t="s">
        <v>41</v>
      </c>
      <c r="O127" s="90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3" t="s">
        <v>273</v>
      </c>
      <c r="AT127" s="253" t="s">
        <v>163</v>
      </c>
      <c r="AU127" s="253" t="s">
        <v>86</v>
      </c>
      <c r="AY127" s="16" t="s">
        <v>161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6" t="s">
        <v>84</v>
      </c>
      <c r="BK127" s="254">
        <f>ROUND(I127*H127,2)</f>
        <v>0</v>
      </c>
      <c r="BL127" s="16" t="s">
        <v>273</v>
      </c>
      <c r="BM127" s="253" t="s">
        <v>1345</v>
      </c>
    </row>
    <row r="128" spans="1:47" s="2" customFormat="1" ht="12">
      <c r="A128" s="37"/>
      <c r="B128" s="38"/>
      <c r="C128" s="39"/>
      <c r="D128" s="255" t="s">
        <v>170</v>
      </c>
      <c r="E128" s="39"/>
      <c r="F128" s="256" t="s">
        <v>1344</v>
      </c>
      <c r="G128" s="39"/>
      <c r="H128" s="39"/>
      <c r="I128" s="153"/>
      <c r="J128" s="39"/>
      <c r="K128" s="39"/>
      <c r="L128" s="43"/>
      <c r="M128" s="257"/>
      <c r="N128" s="25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170</v>
      </c>
      <c r="AU128" s="16" t="s">
        <v>86</v>
      </c>
    </row>
    <row r="129" spans="1:65" s="2" customFormat="1" ht="16.5" customHeight="1">
      <c r="A129" s="37"/>
      <c r="B129" s="38"/>
      <c r="C129" s="281" t="s">
        <v>213</v>
      </c>
      <c r="D129" s="281" t="s">
        <v>214</v>
      </c>
      <c r="E129" s="282" t="s">
        <v>1346</v>
      </c>
      <c r="F129" s="283" t="s">
        <v>1347</v>
      </c>
      <c r="G129" s="284" t="s">
        <v>289</v>
      </c>
      <c r="H129" s="285">
        <v>6</v>
      </c>
      <c r="I129" s="286"/>
      <c r="J129" s="287">
        <f>ROUND(I129*H129,2)</f>
        <v>0</v>
      </c>
      <c r="K129" s="283" t="s">
        <v>1</v>
      </c>
      <c r="L129" s="288"/>
      <c r="M129" s="289" t="s">
        <v>1</v>
      </c>
      <c r="N129" s="290" t="s">
        <v>41</v>
      </c>
      <c r="O129" s="90"/>
      <c r="P129" s="251">
        <f>O129*H129</f>
        <v>0</v>
      </c>
      <c r="Q129" s="251">
        <v>3E-05</v>
      </c>
      <c r="R129" s="251">
        <f>Q129*H129</f>
        <v>0.00018</v>
      </c>
      <c r="S129" s="251">
        <v>0</v>
      </c>
      <c r="T129" s="25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3" t="s">
        <v>368</v>
      </c>
      <c r="AT129" s="253" t="s">
        <v>214</v>
      </c>
      <c r="AU129" s="253" t="s">
        <v>86</v>
      </c>
      <c r="AY129" s="16" t="s">
        <v>161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6" t="s">
        <v>84</v>
      </c>
      <c r="BK129" s="254">
        <f>ROUND(I129*H129,2)</f>
        <v>0</v>
      </c>
      <c r="BL129" s="16" t="s">
        <v>273</v>
      </c>
      <c r="BM129" s="253" t="s">
        <v>1348</v>
      </c>
    </row>
    <row r="130" spans="1:47" s="2" customFormat="1" ht="12">
      <c r="A130" s="37"/>
      <c r="B130" s="38"/>
      <c r="C130" s="39"/>
      <c r="D130" s="255" t="s">
        <v>170</v>
      </c>
      <c r="E130" s="39"/>
      <c r="F130" s="256" t="s">
        <v>1347</v>
      </c>
      <c r="G130" s="39"/>
      <c r="H130" s="39"/>
      <c r="I130" s="153"/>
      <c r="J130" s="39"/>
      <c r="K130" s="39"/>
      <c r="L130" s="43"/>
      <c r="M130" s="257"/>
      <c r="N130" s="25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86</v>
      </c>
    </row>
    <row r="131" spans="1:65" s="2" customFormat="1" ht="44.25" customHeight="1">
      <c r="A131" s="37"/>
      <c r="B131" s="38"/>
      <c r="C131" s="242" t="s">
        <v>194</v>
      </c>
      <c r="D131" s="242" t="s">
        <v>163</v>
      </c>
      <c r="E131" s="243" t="s">
        <v>1349</v>
      </c>
      <c r="F131" s="244" t="s">
        <v>1350</v>
      </c>
      <c r="G131" s="245" t="s">
        <v>289</v>
      </c>
      <c r="H131" s="246">
        <v>12</v>
      </c>
      <c r="I131" s="247"/>
      <c r="J131" s="248">
        <f>ROUND(I131*H131,2)</f>
        <v>0</v>
      </c>
      <c r="K131" s="244" t="s">
        <v>1</v>
      </c>
      <c r="L131" s="43"/>
      <c r="M131" s="249" t="s">
        <v>1</v>
      </c>
      <c r="N131" s="250" t="s">
        <v>41</v>
      </c>
      <c r="O131" s="9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3" t="s">
        <v>273</v>
      </c>
      <c r="AT131" s="253" t="s">
        <v>163</v>
      </c>
      <c r="AU131" s="253" t="s">
        <v>86</v>
      </c>
      <c r="AY131" s="16" t="s">
        <v>161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6" t="s">
        <v>84</v>
      </c>
      <c r="BK131" s="254">
        <f>ROUND(I131*H131,2)</f>
        <v>0</v>
      </c>
      <c r="BL131" s="16" t="s">
        <v>273</v>
      </c>
      <c r="BM131" s="253" t="s">
        <v>1351</v>
      </c>
    </row>
    <row r="132" spans="1:47" s="2" customFormat="1" ht="12">
      <c r="A132" s="37"/>
      <c r="B132" s="38"/>
      <c r="C132" s="39"/>
      <c r="D132" s="255" t="s">
        <v>170</v>
      </c>
      <c r="E132" s="39"/>
      <c r="F132" s="256" t="s">
        <v>1350</v>
      </c>
      <c r="G132" s="39"/>
      <c r="H132" s="39"/>
      <c r="I132" s="153"/>
      <c r="J132" s="39"/>
      <c r="K132" s="39"/>
      <c r="L132" s="43"/>
      <c r="M132" s="257"/>
      <c r="N132" s="25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86</v>
      </c>
    </row>
    <row r="133" spans="1:65" s="2" customFormat="1" ht="33" customHeight="1">
      <c r="A133" s="37"/>
      <c r="B133" s="38"/>
      <c r="C133" s="281" t="s">
        <v>201</v>
      </c>
      <c r="D133" s="281" t="s">
        <v>214</v>
      </c>
      <c r="E133" s="282" t="s">
        <v>1352</v>
      </c>
      <c r="F133" s="283" t="s">
        <v>1353</v>
      </c>
      <c r="G133" s="284" t="s">
        <v>289</v>
      </c>
      <c r="H133" s="285">
        <v>12</v>
      </c>
      <c r="I133" s="286"/>
      <c r="J133" s="287">
        <f>ROUND(I133*H133,2)</f>
        <v>0</v>
      </c>
      <c r="K133" s="283" t="s">
        <v>1</v>
      </c>
      <c r="L133" s="288"/>
      <c r="M133" s="289" t="s">
        <v>1</v>
      </c>
      <c r="N133" s="290" t="s">
        <v>41</v>
      </c>
      <c r="O133" s="90"/>
      <c r="P133" s="251">
        <f>O133*H133</f>
        <v>0</v>
      </c>
      <c r="Q133" s="251">
        <v>9E-05</v>
      </c>
      <c r="R133" s="251">
        <f>Q133*H133</f>
        <v>0.00108</v>
      </c>
      <c r="S133" s="251">
        <v>0</v>
      </c>
      <c r="T133" s="25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3" t="s">
        <v>368</v>
      </c>
      <c r="AT133" s="253" t="s">
        <v>214</v>
      </c>
      <c r="AU133" s="253" t="s">
        <v>86</v>
      </c>
      <c r="AY133" s="16" t="s">
        <v>161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6" t="s">
        <v>84</v>
      </c>
      <c r="BK133" s="254">
        <f>ROUND(I133*H133,2)</f>
        <v>0</v>
      </c>
      <c r="BL133" s="16" t="s">
        <v>273</v>
      </c>
      <c r="BM133" s="253" t="s">
        <v>1354</v>
      </c>
    </row>
    <row r="134" spans="1:47" s="2" customFormat="1" ht="12">
      <c r="A134" s="37"/>
      <c r="B134" s="38"/>
      <c r="C134" s="39"/>
      <c r="D134" s="255" t="s">
        <v>170</v>
      </c>
      <c r="E134" s="39"/>
      <c r="F134" s="256" t="s">
        <v>1353</v>
      </c>
      <c r="G134" s="39"/>
      <c r="H134" s="39"/>
      <c r="I134" s="153"/>
      <c r="J134" s="39"/>
      <c r="K134" s="39"/>
      <c r="L134" s="43"/>
      <c r="M134" s="257"/>
      <c r="N134" s="25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86</v>
      </c>
    </row>
    <row r="135" spans="1:65" s="2" customFormat="1" ht="44.25" customHeight="1">
      <c r="A135" s="37"/>
      <c r="B135" s="38"/>
      <c r="C135" s="242" t="s">
        <v>417</v>
      </c>
      <c r="D135" s="242" t="s">
        <v>163</v>
      </c>
      <c r="E135" s="243" t="s">
        <v>1349</v>
      </c>
      <c r="F135" s="244" t="s">
        <v>1350</v>
      </c>
      <c r="G135" s="245" t="s">
        <v>289</v>
      </c>
      <c r="H135" s="246">
        <v>12</v>
      </c>
      <c r="I135" s="247"/>
      <c r="J135" s="248">
        <f>ROUND(I135*H135,2)</f>
        <v>0</v>
      </c>
      <c r="K135" s="244" t="s">
        <v>1</v>
      </c>
      <c r="L135" s="43"/>
      <c r="M135" s="249" t="s">
        <v>1</v>
      </c>
      <c r="N135" s="250" t="s">
        <v>41</v>
      </c>
      <c r="O135" s="90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3" t="s">
        <v>273</v>
      </c>
      <c r="AT135" s="253" t="s">
        <v>163</v>
      </c>
      <c r="AU135" s="253" t="s">
        <v>86</v>
      </c>
      <c r="AY135" s="16" t="s">
        <v>161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6" t="s">
        <v>84</v>
      </c>
      <c r="BK135" s="254">
        <f>ROUND(I135*H135,2)</f>
        <v>0</v>
      </c>
      <c r="BL135" s="16" t="s">
        <v>273</v>
      </c>
      <c r="BM135" s="253" t="s">
        <v>1355</v>
      </c>
    </row>
    <row r="136" spans="1:47" s="2" customFormat="1" ht="12">
      <c r="A136" s="37"/>
      <c r="B136" s="38"/>
      <c r="C136" s="39"/>
      <c r="D136" s="255" t="s">
        <v>170</v>
      </c>
      <c r="E136" s="39"/>
      <c r="F136" s="256" t="s">
        <v>1350</v>
      </c>
      <c r="G136" s="39"/>
      <c r="H136" s="39"/>
      <c r="I136" s="153"/>
      <c r="J136" s="39"/>
      <c r="K136" s="39"/>
      <c r="L136" s="43"/>
      <c r="M136" s="257"/>
      <c r="N136" s="25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86</v>
      </c>
    </row>
    <row r="137" spans="1:65" s="2" customFormat="1" ht="33" customHeight="1">
      <c r="A137" s="37"/>
      <c r="B137" s="38"/>
      <c r="C137" s="281" t="s">
        <v>422</v>
      </c>
      <c r="D137" s="281" t="s">
        <v>214</v>
      </c>
      <c r="E137" s="282" t="s">
        <v>1352</v>
      </c>
      <c r="F137" s="283" t="s">
        <v>1353</v>
      </c>
      <c r="G137" s="284" t="s">
        <v>289</v>
      </c>
      <c r="H137" s="285">
        <v>12</v>
      </c>
      <c r="I137" s="286"/>
      <c r="J137" s="287">
        <f>ROUND(I137*H137,2)</f>
        <v>0</v>
      </c>
      <c r="K137" s="283" t="s">
        <v>1</v>
      </c>
      <c r="L137" s="288"/>
      <c r="M137" s="289" t="s">
        <v>1</v>
      </c>
      <c r="N137" s="290" t="s">
        <v>41</v>
      </c>
      <c r="O137" s="90"/>
      <c r="P137" s="251">
        <f>O137*H137</f>
        <v>0</v>
      </c>
      <c r="Q137" s="251">
        <v>9E-05</v>
      </c>
      <c r="R137" s="251">
        <f>Q137*H137</f>
        <v>0.00108</v>
      </c>
      <c r="S137" s="251">
        <v>0</v>
      </c>
      <c r="T137" s="25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3" t="s">
        <v>368</v>
      </c>
      <c r="AT137" s="253" t="s">
        <v>214</v>
      </c>
      <c r="AU137" s="253" t="s">
        <v>86</v>
      </c>
      <c r="AY137" s="16" t="s">
        <v>161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6" t="s">
        <v>84</v>
      </c>
      <c r="BK137" s="254">
        <f>ROUND(I137*H137,2)</f>
        <v>0</v>
      </c>
      <c r="BL137" s="16" t="s">
        <v>273</v>
      </c>
      <c r="BM137" s="253" t="s">
        <v>1356</v>
      </c>
    </row>
    <row r="138" spans="1:47" s="2" customFormat="1" ht="12">
      <c r="A138" s="37"/>
      <c r="B138" s="38"/>
      <c r="C138" s="39"/>
      <c r="D138" s="255" t="s">
        <v>170</v>
      </c>
      <c r="E138" s="39"/>
      <c r="F138" s="256" t="s">
        <v>1353</v>
      </c>
      <c r="G138" s="39"/>
      <c r="H138" s="39"/>
      <c r="I138" s="153"/>
      <c r="J138" s="39"/>
      <c r="K138" s="39"/>
      <c r="L138" s="43"/>
      <c r="M138" s="257"/>
      <c r="N138" s="25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86</v>
      </c>
    </row>
    <row r="139" spans="1:65" s="2" customFormat="1" ht="33" customHeight="1">
      <c r="A139" s="37"/>
      <c r="B139" s="38"/>
      <c r="C139" s="242" t="s">
        <v>384</v>
      </c>
      <c r="D139" s="242" t="s">
        <v>163</v>
      </c>
      <c r="E139" s="243" t="s">
        <v>1357</v>
      </c>
      <c r="F139" s="244" t="s">
        <v>1358</v>
      </c>
      <c r="G139" s="245" t="s">
        <v>234</v>
      </c>
      <c r="H139" s="246">
        <v>15</v>
      </c>
      <c r="I139" s="247"/>
      <c r="J139" s="248">
        <f>ROUND(I139*H139,2)</f>
        <v>0</v>
      </c>
      <c r="K139" s="244" t="s">
        <v>1</v>
      </c>
      <c r="L139" s="43"/>
      <c r="M139" s="249" t="s">
        <v>1</v>
      </c>
      <c r="N139" s="250" t="s">
        <v>41</v>
      </c>
      <c r="O139" s="90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3" t="s">
        <v>273</v>
      </c>
      <c r="AT139" s="253" t="s">
        <v>163</v>
      </c>
      <c r="AU139" s="253" t="s">
        <v>86</v>
      </c>
      <c r="AY139" s="16" t="s">
        <v>161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6" t="s">
        <v>84</v>
      </c>
      <c r="BK139" s="254">
        <f>ROUND(I139*H139,2)</f>
        <v>0</v>
      </c>
      <c r="BL139" s="16" t="s">
        <v>273</v>
      </c>
      <c r="BM139" s="253" t="s">
        <v>1359</v>
      </c>
    </row>
    <row r="140" spans="1:47" s="2" customFormat="1" ht="12">
      <c r="A140" s="37"/>
      <c r="B140" s="38"/>
      <c r="C140" s="39"/>
      <c r="D140" s="255" t="s">
        <v>170</v>
      </c>
      <c r="E140" s="39"/>
      <c r="F140" s="256" t="s">
        <v>1358</v>
      </c>
      <c r="G140" s="39"/>
      <c r="H140" s="39"/>
      <c r="I140" s="153"/>
      <c r="J140" s="39"/>
      <c r="K140" s="39"/>
      <c r="L140" s="43"/>
      <c r="M140" s="257"/>
      <c r="N140" s="25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86</v>
      </c>
    </row>
    <row r="141" spans="1:65" s="2" customFormat="1" ht="16.5" customHeight="1">
      <c r="A141" s="37"/>
      <c r="B141" s="38"/>
      <c r="C141" s="281" t="s">
        <v>390</v>
      </c>
      <c r="D141" s="281" t="s">
        <v>214</v>
      </c>
      <c r="E141" s="282" t="s">
        <v>1360</v>
      </c>
      <c r="F141" s="283" t="s">
        <v>1361</v>
      </c>
      <c r="G141" s="284" t="s">
        <v>234</v>
      </c>
      <c r="H141" s="285">
        <v>15</v>
      </c>
      <c r="I141" s="286"/>
      <c r="J141" s="287">
        <f>ROUND(I141*H141,2)</f>
        <v>0</v>
      </c>
      <c r="K141" s="283" t="s">
        <v>1</v>
      </c>
      <c r="L141" s="288"/>
      <c r="M141" s="289" t="s">
        <v>1</v>
      </c>
      <c r="N141" s="290" t="s">
        <v>41</v>
      </c>
      <c r="O141" s="90"/>
      <c r="P141" s="251">
        <f>O141*H141</f>
        <v>0</v>
      </c>
      <c r="Q141" s="251">
        <v>0.00018</v>
      </c>
      <c r="R141" s="251">
        <f>Q141*H141</f>
        <v>0.0027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368</v>
      </c>
      <c r="AT141" s="253" t="s">
        <v>214</v>
      </c>
      <c r="AU141" s="253" t="s">
        <v>86</v>
      </c>
      <c r="AY141" s="16" t="s">
        <v>161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84</v>
      </c>
      <c r="BK141" s="254">
        <f>ROUND(I141*H141,2)</f>
        <v>0</v>
      </c>
      <c r="BL141" s="16" t="s">
        <v>273</v>
      </c>
      <c r="BM141" s="253" t="s">
        <v>1362</v>
      </c>
    </row>
    <row r="142" spans="1:47" s="2" customFormat="1" ht="12">
      <c r="A142" s="37"/>
      <c r="B142" s="38"/>
      <c r="C142" s="39"/>
      <c r="D142" s="255" t="s">
        <v>170</v>
      </c>
      <c r="E142" s="39"/>
      <c r="F142" s="256" t="s">
        <v>1361</v>
      </c>
      <c r="G142" s="39"/>
      <c r="H142" s="39"/>
      <c r="I142" s="153"/>
      <c r="J142" s="39"/>
      <c r="K142" s="39"/>
      <c r="L142" s="43"/>
      <c r="M142" s="257"/>
      <c r="N142" s="25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86</v>
      </c>
    </row>
    <row r="143" spans="1:65" s="2" customFormat="1" ht="33" customHeight="1">
      <c r="A143" s="37"/>
      <c r="B143" s="38"/>
      <c r="C143" s="242" t="s">
        <v>329</v>
      </c>
      <c r="D143" s="242" t="s">
        <v>163</v>
      </c>
      <c r="E143" s="243" t="s">
        <v>1363</v>
      </c>
      <c r="F143" s="244" t="s">
        <v>1364</v>
      </c>
      <c r="G143" s="245" t="s">
        <v>234</v>
      </c>
      <c r="H143" s="246">
        <v>40</v>
      </c>
      <c r="I143" s="247"/>
      <c r="J143" s="248">
        <f>ROUND(I143*H143,2)</f>
        <v>0</v>
      </c>
      <c r="K143" s="244" t="s">
        <v>1</v>
      </c>
      <c r="L143" s="43"/>
      <c r="M143" s="249" t="s">
        <v>1</v>
      </c>
      <c r="N143" s="250" t="s">
        <v>41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273</v>
      </c>
      <c r="AT143" s="253" t="s">
        <v>163</v>
      </c>
      <c r="AU143" s="253" t="s">
        <v>86</v>
      </c>
      <c r="AY143" s="16" t="s">
        <v>161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84</v>
      </c>
      <c r="BK143" s="254">
        <f>ROUND(I143*H143,2)</f>
        <v>0</v>
      </c>
      <c r="BL143" s="16" t="s">
        <v>273</v>
      </c>
      <c r="BM143" s="253" t="s">
        <v>1365</v>
      </c>
    </row>
    <row r="144" spans="1:47" s="2" customFormat="1" ht="12">
      <c r="A144" s="37"/>
      <c r="B144" s="38"/>
      <c r="C144" s="39"/>
      <c r="D144" s="255" t="s">
        <v>170</v>
      </c>
      <c r="E144" s="39"/>
      <c r="F144" s="256" t="s">
        <v>1364</v>
      </c>
      <c r="G144" s="39"/>
      <c r="H144" s="39"/>
      <c r="I144" s="153"/>
      <c r="J144" s="39"/>
      <c r="K144" s="39"/>
      <c r="L144" s="43"/>
      <c r="M144" s="257"/>
      <c r="N144" s="25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86</v>
      </c>
    </row>
    <row r="145" spans="1:65" s="2" customFormat="1" ht="16.5" customHeight="1">
      <c r="A145" s="37"/>
      <c r="B145" s="38"/>
      <c r="C145" s="281" t="s">
        <v>334</v>
      </c>
      <c r="D145" s="281" t="s">
        <v>214</v>
      </c>
      <c r="E145" s="282" t="s">
        <v>1366</v>
      </c>
      <c r="F145" s="283" t="s">
        <v>1367</v>
      </c>
      <c r="G145" s="284" t="s">
        <v>234</v>
      </c>
      <c r="H145" s="285">
        <v>48</v>
      </c>
      <c r="I145" s="286"/>
      <c r="J145" s="287">
        <f>ROUND(I145*H145,2)</f>
        <v>0</v>
      </c>
      <c r="K145" s="283" t="s">
        <v>1</v>
      </c>
      <c r="L145" s="288"/>
      <c r="M145" s="289" t="s">
        <v>1</v>
      </c>
      <c r="N145" s="290" t="s">
        <v>41</v>
      </c>
      <c r="O145" s="90"/>
      <c r="P145" s="251">
        <f>O145*H145</f>
        <v>0</v>
      </c>
      <c r="Q145" s="251">
        <v>0.0001</v>
      </c>
      <c r="R145" s="251">
        <f>Q145*H145</f>
        <v>0.0048000000000000004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368</v>
      </c>
      <c r="AT145" s="253" t="s">
        <v>214</v>
      </c>
      <c r="AU145" s="253" t="s">
        <v>86</v>
      </c>
      <c r="AY145" s="16" t="s">
        <v>161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84</v>
      </c>
      <c r="BK145" s="254">
        <f>ROUND(I145*H145,2)</f>
        <v>0</v>
      </c>
      <c r="BL145" s="16" t="s">
        <v>273</v>
      </c>
      <c r="BM145" s="253" t="s">
        <v>1368</v>
      </c>
    </row>
    <row r="146" spans="1:47" s="2" customFormat="1" ht="12">
      <c r="A146" s="37"/>
      <c r="B146" s="38"/>
      <c r="C146" s="39"/>
      <c r="D146" s="255" t="s">
        <v>170</v>
      </c>
      <c r="E146" s="39"/>
      <c r="F146" s="256" t="s">
        <v>1367</v>
      </c>
      <c r="G146" s="39"/>
      <c r="H146" s="39"/>
      <c r="I146" s="153"/>
      <c r="J146" s="39"/>
      <c r="K146" s="39"/>
      <c r="L146" s="43"/>
      <c r="M146" s="257"/>
      <c r="N146" s="25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86</v>
      </c>
    </row>
    <row r="147" spans="1:51" s="13" customFormat="1" ht="12">
      <c r="A147" s="13"/>
      <c r="B147" s="259"/>
      <c r="C147" s="260"/>
      <c r="D147" s="255" t="s">
        <v>172</v>
      </c>
      <c r="E147" s="261" t="s">
        <v>1</v>
      </c>
      <c r="F147" s="262" t="s">
        <v>1369</v>
      </c>
      <c r="G147" s="260"/>
      <c r="H147" s="263">
        <v>48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172</v>
      </c>
      <c r="AU147" s="269" t="s">
        <v>86</v>
      </c>
      <c r="AV147" s="13" t="s">
        <v>86</v>
      </c>
      <c r="AW147" s="13" t="s">
        <v>32</v>
      </c>
      <c r="AX147" s="13" t="s">
        <v>84</v>
      </c>
      <c r="AY147" s="269" t="s">
        <v>161</v>
      </c>
    </row>
    <row r="148" spans="1:65" s="2" customFormat="1" ht="33" customHeight="1">
      <c r="A148" s="37"/>
      <c r="B148" s="38"/>
      <c r="C148" s="242" t="s">
        <v>84</v>
      </c>
      <c r="D148" s="242" t="s">
        <v>163</v>
      </c>
      <c r="E148" s="243" t="s">
        <v>1370</v>
      </c>
      <c r="F148" s="244" t="s">
        <v>1371</v>
      </c>
      <c r="G148" s="245" t="s">
        <v>234</v>
      </c>
      <c r="H148" s="246">
        <v>60</v>
      </c>
      <c r="I148" s="247"/>
      <c r="J148" s="248">
        <f>ROUND(I148*H148,2)</f>
        <v>0</v>
      </c>
      <c r="K148" s="244" t="s">
        <v>1</v>
      </c>
      <c r="L148" s="43"/>
      <c r="M148" s="249" t="s">
        <v>1</v>
      </c>
      <c r="N148" s="250" t="s">
        <v>41</v>
      </c>
      <c r="O148" s="90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3" t="s">
        <v>273</v>
      </c>
      <c r="AT148" s="253" t="s">
        <v>163</v>
      </c>
      <c r="AU148" s="253" t="s">
        <v>86</v>
      </c>
      <c r="AY148" s="16" t="s">
        <v>161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6" t="s">
        <v>84</v>
      </c>
      <c r="BK148" s="254">
        <f>ROUND(I148*H148,2)</f>
        <v>0</v>
      </c>
      <c r="BL148" s="16" t="s">
        <v>273</v>
      </c>
      <c r="BM148" s="253" t="s">
        <v>1372</v>
      </c>
    </row>
    <row r="149" spans="1:47" s="2" customFormat="1" ht="12">
      <c r="A149" s="37"/>
      <c r="B149" s="38"/>
      <c r="C149" s="39"/>
      <c r="D149" s="255" t="s">
        <v>170</v>
      </c>
      <c r="E149" s="39"/>
      <c r="F149" s="256" t="s">
        <v>1371</v>
      </c>
      <c r="G149" s="39"/>
      <c r="H149" s="39"/>
      <c r="I149" s="153"/>
      <c r="J149" s="39"/>
      <c r="K149" s="39"/>
      <c r="L149" s="43"/>
      <c r="M149" s="257"/>
      <c r="N149" s="25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86</v>
      </c>
    </row>
    <row r="150" spans="1:65" s="2" customFormat="1" ht="16.5" customHeight="1">
      <c r="A150" s="37"/>
      <c r="B150" s="38"/>
      <c r="C150" s="281" t="s">
        <v>86</v>
      </c>
      <c r="D150" s="281" t="s">
        <v>214</v>
      </c>
      <c r="E150" s="282" t="s">
        <v>1373</v>
      </c>
      <c r="F150" s="283" t="s">
        <v>1374</v>
      </c>
      <c r="G150" s="284" t="s">
        <v>234</v>
      </c>
      <c r="H150" s="285">
        <v>72</v>
      </c>
      <c r="I150" s="286"/>
      <c r="J150" s="287">
        <f>ROUND(I150*H150,2)</f>
        <v>0</v>
      </c>
      <c r="K150" s="283" t="s">
        <v>1</v>
      </c>
      <c r="L150" s="288"/>
      <c r="M150" s="289" t="s">
        <v>1</v>
      </c>
      <c r="N150" s="290" t="s">
        <v>41</v>
      </c>
      <c r="O150" s="90"/>
      <c r="P150" s="251">
        <f>O150*H150</f>
        <v>0</v>
      </c>
      <c r="Q150" s="251">
        <v>0.00012</v>
      </c>
      <c r="R150" s="251">
        <f>Q150*H150</f>
        <v>0.00864</v>
      </c>
      <c r="S150" s="251">
        <v>0</v>
      </c>
      <c r="T150" s="25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3" t="s">
        <v>368</v>
      </c>
      <c r="AT150" s="253" t="s">
        <v>214</v>
      </c>
      <c r="AU150" s="253" t="s">
        <v>86</v>
      </c>
      <c r="AY150" s="16" t="s">
        <v>161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6" t="s">
        <v>84</v>
      </c>
      <c r="BK150" s="254">
        <f>ROUND(I150*H150,2)</f>
        <v>0</v>
      </c>
      <c r="BL150" s="16" t="s">
        <v>273</v>
      </c>
      <c r="BM150" s="253" t="s">
        <v>1375</v>
      </c>
    </row>
    <row r="151" spans="1:47" s="2" customFormat="1" ht="12">
      <c r="A151" s="37"/>
      <c r="B151" s="38"/>
      <c r="C151" s="39"/>
      <c r="D151" s="255" t="s">
        <v>170</v>
      </c>
      <c r="E151" s="39"/>
      <c r="F151" s="256" t="s">
        <v>1374</v>
      </c>
      <c r="G151" s="39"/>
      <c r="H151" s="39"/>
      <c r="I151" s="153"/>
      <c r="J151" s="39"/>
      <c r="K151" s="39"/>
      <c r="L151" s="43"/>
      <c r="M151" s="257"/>
      <c r="N151" s="25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86</v>
      </c>
    </row>
    <row r="152" spans="1:51" s="13" customFormat="1" ht="12">
      <c r="A152" s="13"/>
      <c r="B152" s="259"/>
      <c r="C152" s="260"/>
      <c r="D152" s="255" t="s">
        <v>172</v>
      </c>
      <c r="E152" s="261" t="s">
        <v>1</v>
      </c>
      <c r="F152" s="262" t="s">
        <v>1376</v>
      </c>
      <c r="G152" s="260"/>
      <c r="H152" s="263">
        <v>72</v>
      </c>
      <c r="I152" s="264"/>
      <c r="J152" s="260"/>
      <c r="K152" s="260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172</v>
      </c>
      <c r="AU152" s="269" t="s">
        <v>86</v>
      </c>
      <c r="AV152" s="13" t="s">
        <v>86</v>
      </c>
      <c r="AW152" s="13" t="s">
        <v>32</v>
      </c>
      <c r="AX152" s="13" t="s">
        <v>84</v>
      </c>
      <c r="AY152" s="269" t="s">
        <v>161</v>
      </c>
    </row>
    <row r="153" spans="1:65" s="2" customFormat="1" ht="33" customHeight="1">
      <c r="A153" s="37"/>
      <c r="B153" s="38"/>
      <c r="C153" s="242" t="s">
        <v>339</v>
      </c>
      <c r="D153" s="242" t="s">
        <v>163</v>
      </c>
      <c r="E153" s="243" t="s">
        <v>1370</v>
      </c>
      <c r="F153" s="244" t="s">
        <v>1371</v>
      </c>
      <c r="G153" s="245" t="s">
        <v>234</v>
      </c>
      <c r="H153" s="246">
        <v>60</v>
      </c>
      <c r="I153" s="247"/>
      <c r="J153" s="248">
        <f>ROUND(I153*H153,2)</f>
        <v>0</v>
      </c>
      <c r="K153" s="244" t="s">
        <v>1</v>
      </c>
      <c r="L153" s="43"/>
      <c r="M153" s="249" t="s">
        <v>1</v>
      </c>
      <c r="N153" s="250" t="s">
        <v>41</v>
      </c>
      <c r="O153" s="90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273</v>
      </c>
      <c r="AT153" s="253" t="s">
        <v>163</v>
      </c>
      <c r="AU153" s="253" t="s">
        <v>86</v>
      </c>
      <c r="AY153" s="16" t="s">
        <v>161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84</v>
      </c>
      <c r="BK153" s="254">
        <f>ROUND(I153*H153,2)</f>
        <v>0</v>
      </c>
      <c r="BL153" s="16" t="s">
        <v>273</v>
      </c>
      <c r="BM153" s="253" t="s">
        <v>1377</v>
      </c>
    </row>
    <row r="154" spans="1:47" s="2" customFormat="1" ht="12">
      <c r="A154" s="37"/>
      <c r="B154" s="38"/>
      <c r="C154" s="39"/>
      <c r="D154" s="255" t="s">
        <v>170</v>
      </c>
      <c r="E154" s="39"/>
      <c r="F154" s="256" t="s">
        <v>1371</v>
      </c>
      <c r="G154" s="39"/>
      <c r="H154" s="39"/>
      <c r="I154" s="153"/>
      <c r="J154" s="39"/>
      <c r="K154" s="39"/>
      <c r="L154" s="43"/>
      <c r="M154" s="257"/>
      <c r="N154" s="25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86</v>
      </c>
    </row>
    <row r="155" spans="1:65" s="2" customFormat="1" ht="16.5" customHeight="1">
      <c r="A155" s="37"/>
      <c r="B155" s="38"/>
      <c r="C155" s="281" t="s">
        <v>346</v>
      </c>
      <c r="D155" s="281" t="s">
        <v>214</v>
      </c>
      <c r="E155" s="282" t="s">
        <v>1373</v>
      </c>
      <c r="F155" s="283" t="s">
        <v>1374</v>
      </c>
      <c r="G155" s="284" t="s">
        <v>234</v>
      </c>
      <c r="H155" s="285">
        <v>72</v>
      </c>
      <c r="I155" s="286"/>
      <c r="J155" s="287">
        <f>ROUND(I155*H155,2)</f>
        <v>0</v>
      </c>
      <c r="K155" s="283" t="s">
        <v>1</v>
      </c>
      <c r="L155" s="288"/>
      <c r="M155" s="289" t="s">
        <v>1</v>
      </c>
      <c r="N155" s="290" t="s">
        <v>41</v>
      </c>
      <c r="O155" s="90"/>
      <c r="P155" s="251">
        <f>O155*H155</f>
        <v>0</v>
      </c>
      <c r="Q155" s="251">
        <v>0.00012</v>
      </c>
      <c r="R155" s="251">
        <f>Q155*H155</f>
        <v>0.00864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368</v>
      </c>
      <c r="AT155" s="253" t="s">
        <v>214</v>
      </c>
      <c r="AU155" s="253" t="s">
        <v>86</v>
      </c>
      <c r="AY155" s="16" t="s">
        <v>161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84</v>
      </c>
      <c r="BK155" s="254">
        <f>ROUND(I155*H155,2)</f>
        <v>0</v>
      </c>
      <c r="BL155" s="16" t="s">
        <v>273</v>
      </c>
      <c r="BM155" s="253" t="s">
        <v>1378</v>
      </c>
    </row>
    <row r="156" spans="1:47" s="2" customFormat="1" ht="12">
      <c r="A156" s="37"/>
      <c r="B156" s="38"/>
      <c r="C156" s="39"/>
      <c r="D156" s="255" t="s">
        <v>170</v>
      </c>
      <c r="E156" s="39"/>
      <c r="F156" s="256" t="s">
        <v>1374</v>
      </c>
      <c r="G156" s="39"/>
      <c r="H156" s="39"/>
      <c r="I156" s="153"/>
      <c r="J156" s="39"/>
      <c r="K156" s="39"/>
      <c r="L156" s="43"/>
      <c r="M156" s="257"/>
      <c r="N156" s="25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86</v>
      </c>
    </row>
    <row r="157" spans="1:51" s="13" customFormat="1" ht="12">
      <c r="A157" s="13"/>
      <c r="B157" s="259"/>
      <c r="C157" s="260"/>
      <c r="D157" s="255" t="s">
        <v>172</v>
      </c>
      <c r="E157" s="261" t="s">
        <v>1</v>
      </c>
      <c r="F157" s="262" t="s">
        <v>1376</v>
      </c>
      <c r="G157" s="260"/>
      <c r="H157" s="263">
        <v>72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172</v>
      </c>
      <c r="AU157" s="269" t="s">
        <v>86</v>
      </c>
      <c r="AV157" s="13" t="s">
        <v>86</v>
      </c>
      <c r="AW157" s="13" t="s">
        <v>32</v>
      </c>
      <c r="AX157" s="13" t="s">
        <v>84</v>
      </c>
      <c r="AY157" s="269" t="s">
        <v>161</v>
      </c>
    </row>
    <row r="158" spans="1:65" s="2" customFormat="1" ht="33" customHeight="1">
      <c r="A158" s="37"/>
      <c r="B158" s="38"/>
      <c r="C158" s="242" t="s">
        <v>350</v>
      </c>
      <c r="D158" s="242" t="s">
        <v>163</v>
      </c>
      <c r="E158" s="243" t="s">
        <v>1379</v>
      </c>
      <c r="F158" s="244" t="s">
        <v>1380</v>
      </c>
      <c r="G158" s="245" t="s">
        <v>234</v>
      </c>
      <c r="H158" s="246">
        <v>100</v>
      </c>
      <c r="I158" s="247"/>
      <c r="J158" s="248">
        <f>ROUND(I158*H158,2)</f>
        <v>0</v>
      </c>
      <c r="K158" s="244" t="s">
        <v>1</v>
      </c>
      <c r="L158" s="43"/>
      <c r="M158" s="249" t="s">
        <v>1</v>
      </c>
      <c r="N158" s="250" t="s">
        <v>41</v>
      </c>
      <c r="O158" s="90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3" t="s">
        <v>273</v>
      </c>
      <c r="AT158" s="253" t="s">
        <v>163</v>
      </c>
      <c r="AU158" s="253" t="s">
        <v>86</v>
      </c>
      <c r="AY158" s="16" t="s">
        <v>161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6" t="s">
        <v>84</v>
      </c>
      <c r="BK158" s="254">
        <f>ROUND(I158*H158,2)</f>
        <v>0</v>
      </c>
      <c r="BL158" s="16" t="s">
        <v>273</v>
      </c>
      <c r="BM158" s="253" t="s">
        <v>1381</v>
      </c>
    </row>
    <row r="159" spans="1:47" s="2" customFormat="1" ht="12">
      <c r="A159" s="37"/>
      <c r="B159" s="38"/>
      <c r="C159" s="39"/>
      <c r="D159" s="255" t="s">
        <v>170</v>
      </c>
      <c r="E159" s="39"/>
      <c r="F159" s="256" t="s">
        <v>1380</v>
      </c>
      <c r="G159" s="39"/>
      <c r="H159" s="39"/>
      <c r="I159" s="153"/>
      <c r="J159" s="39"/>
      <c r="K159" s="39"/>
      <c r="L159" s="43"/>
      <c r="M159" s="257"/>
      <c r="N159" s="25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86</v>
      </c>
    </row>
    <row r="160" spans="1:65" s="2" customFormat="1" ht="16.5" customHeight="1">
      <c r="A160" s="37"/>
      <c r="B160" s="38"/>
      <c r="C160" s="281" t="s">
        <v>356</v>
      </c>
      <c r="D160" s="281" t="s">
        <v>214</v>
      </c>
      <c r="E160" s="282" t="s">
        <v>1382</v>
      </c>
      <c r="F160" s="283" t="s">
        <v>1383</v>
      </c>
      <c r="G160" s="284" t="s">
        <v>234</v>
      </c>
      <c r="H160" s="285">
        <v>120</v>
      </c>
      <c r="I160" s="286"/>
      <c r="J160" s="287">
        <f>ROUND(I160*H160,2)</f>
        <v>0</v>
      </c>
      <c r="K160" s="283" t="s">
        <v>1</v>
      </c>
      <c r="L160" s="288"/>
      <c r="M160" s="289" t="s">
        <v>1</v>
      </c>
      <c r="N160" s="290" t="s">
        <v>41</v>
      </c>
      <c r="O160" s="90"/>
      <c r="P160" s="251">
        <f>O160*H160</f>
        <v>0</v>
      </c>
      <c r="Q160" s="251">
        <v>0.00017</v>
      </c>
      <c r="R160" s="251">
        <f>Q160*H160</f>
        <v>0.0204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368</v>
      </c>
      <c r="AT160" s="253" t="s">
        <v>214</v>
      </c>
      <c r="AU160" s="253" t="s">
        <v>86</v>
      </c>
      <c r="AY160" s="16" t="s">
        <v>161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84</v>
      </c>
      <c r="BK160" s="254">
        <f>ROUND(I160*H160,2)</f>
        <v>0</v>
      </c>
      <c r="BL160" s="16" t="s">
        <v>273</v>
      </c>
      <c r="BM160" s="253" t="s">
        <v>1384</v>
      </c>
    </row>
    <row r="161" spans="1:47" s="2" customFormat="1" ht="12">
      <c r="A161" s="37"/>
      <c r="B161" s="38"/>
      <c r="C161" s="39"/>
      <c r="D161" s="255" t="s">
        <v>170</v>
      </c>
      <c r="E161" s="39"/>
      <c r="F161" s="256" t="s">
        <v>1383</v>
      </c>
      <c r="G161" s="39"/>
      <c r="H161" s="39"/>
      <c r="I161" s="153"/>
      <c r="J161" s="39"/>
      <c r="K161" s="39"/>
      <c r="L161" s="43"/>
      <c r="M161" s="257"/>
      <c r="N161" s="25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86</v>
      </c>
    </row>
    <row r="162" spans="1:51" s="13" customFormat="1" ht="12">
      <c r="A162" s="13"/>
      <c r="B162" s="259"/>
      <c r="C162" s="260"/>
      <c r="D162" s="255" t="s">
        <v>172</v>
      </c>
      <c r="E162" s="261" t="s">
        <v>1</v>
      </c>
      <c r="F162" s="262" t="s">
        <v>1385</v>
      </c>
      <c r="G162" s="260"/>
      <c r="H162" s="263">
        <v>120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172</v>
      </c>
      <c r="AU162" s="269" t="s">
        <v>86</v>
      </c>
      <c r="AV162" s="13" t="s">
        <v>86</v>
      </c>
      <c r="AW162" s="13" t="s">
        <v>32</v>
      </c>
      <c r="AX162" s="13" t="s">
        <v>84</v>
      </c>
      <c r="AY162" s="269" t="s">
        <v>161</v>
      </c>
    </row>
    <row r="163" spans="1:65" s="2" customFormat="1" ht="33" customHeight="1">
      <c r="A163" s="37"/>
      <c r="B163" s="38"/>
      <c r="C163" s="242" t="s">
        <v>373</v>
      </c>
      <c r="D163" s="242" t="s">
        <v>163</v>
      </c>
      <c r="E163" s="243" t="s">
        <v>1386</v>
      </c>
      <c r="F163" s="244" t="s">
        <v>1387</v>
      </c>
      <c r="G163" s="245" t="s">
        <v>234</v>
      </c>
      <c r="H163" s="246">
        <v>10</v>
      </c>
      <c r="I163" s="247"/>
      <c r="J163" s="248">
        <f>ROUND(I163*H163,2)</f>
        <v>0</v>
      </c>
      <c r="K163" s="244" t="s">
        <v>1</v>
      </c>
      <c r="L163" s="43"/>
      <c r="M163" s="249" t="s">
        <v>1</v>
      </c>
      <c r="N163" s="250" t="s">
        <v>41</v>
      </c>
      <c r="O163" s="90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273</v>
      </c>
      <c r="AT163" s="253" t="s">
        <v>163</v>
      </c>
      <c r="AU163" s="253" t="s">
        <v>86</v>
      </c>
      <c r="AY163" s="16" t="s">
        <v>161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84</v>
      </c>
      <c r="BK163" s="254">
        <f>ROUND(I163*H163,2)</f>
        <v>0</v>
      </c>
      <c r="BL163" s="16" t="s">
        <v>273</v>
      </c>
      <c r="BM163" s="253" t="s">
        <v>1388</v>
      </c>
    </row>
    <row r="164" spans="1:47" s="2" customFormat="1" ht="12">
      <c r="A164" s="37"/>
      <c r="B164" s="38"/>
      <c r="C164" s="39"/>
      <c r="D164" s="255" t="s">
        <v>170</v>
      </c>
      <c r="E164" s="39"/>
      <c r="F164" s="256" t="s">
        <v>1387</v>
      </c>
      <c r="G164" s="39"/>
      <c r="H164" s="39"/>
      <c r="I164" s="153"/>
      <c r="J164" s="39"/>
      <c r="K164" s="39"/>
      <c r="L164" s="43"/>
      <c r="M164" s="257"/>
      <c r="N164" s="25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86</v>
      </c>
    </row>
    <row r="165" spans="1:65" s="2" customFormat="1" ht="16.5" customHeight="1">
      <c r="A165" s="37"/>
      <c r="B165" s="38"/>
      <c r="C165" s="281" t="s">
        <v>379</v>
      </c>
      <c r="D165" s="281" t="s">
        <v>214</v>
      </c>
      <c r="E165" s="282" t="s">
        <v>1389</v>
      </c>
      <c r="F165" s="283" t="s">
        <v>1390</v>
      </c>
      <c r="G165" s="284" t="s">
        <v>234</v>
      </c>
      <c r="H165" s="285">
        <v>12</v>
      </c>
      <c r="I165" s="286"/>
      <c r="J165" s="287">
        <f>ROUND(I165*H165,2)</f>
        <v>0</v>
      </c>
      <c r="K165" s="283" t="s">
        <v>1</v>
      </c>
      <c r="L165" s="288"/>
      <c r="M165" s="289" t="s">
        <v>1</v>
      </c>
      <c r="N165" s="290" t="s">
        <v>41</v>
      </c>
      <c r="O165" s="90"/>
      <c r="P165" s="251">
        <f>O165*H165</f>
        <v>0</v>
      </c>
      <c r="Q165" s="251">
        <v>0.0009</v>
      </c>
      <c r="R165" s="251">
        <f>Q165*H165</f>
        <v>0.0108</v>
      </c>
      <c r="S165" s="251">
        <v>0</v>
      </c>
      <c r="T165" s="25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3" t="s">
        <v>368</v>
      </c>
      <c r="AT165" s="253" t="s">
        <v>214</v>
      </c>
      <c r="AU165" s="253" t="s">
        <v>86</v>
      </c>
      <c r="AY165" s="16" t="s">
        <v>161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6" t="s">
        <v>84</v>
      </c>
      <c r="BK165" s="254">
        <f>ROUND(I165*H165,2)</f>
        <v>0</v>
      </c>
      <c r="BL165" s="16" t="s">
        <v>273</v>
      </c>
      <c r="BM165" s="253" t="s">
        <v>1391</v>
      </c>
    </row>
    <row r="166" spans="1:47" s="2" customFormat="1" ht="12">
      <c r="A166" s="37"/>
      <c r="B166" s="38"/>
      <c r="C166" s="39"/>
      <c r="D166" s="255" t="s">
        <v>170</v>
      </c>
      <c r="E166" s="39"/>
      <c r="F166" s="256" t="s">
        <v>1390</v>
      </c>
      <c r="G166" s="39"/>
      <c r="H166" s="39"/>
      <c r="I166" s="153"/>
      <c r="J166" s="39"/>
      <c r="K166" s="39"/>
      <c r="L166" s="43"/>
      <c r="M166" s="257"/>
      <c r="N166" s="25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86</v>
      </c>
    </row>
    <row r="167" spans="1:51" s="13" customFormat="1" ht="12">
      <c r="A167" s="13"/>
      <c r="B167" s="259"/>
      <c r="C167" s="260"/>
      <c r="D167" s="255" t="s">
        <v>172</v>
      </c>
      <c r="E167" s="261" t="s">
        <v>1</v>
      </c>
      <c r="F167" s="262" t="s">
        <v>1392</v>
      </c>
      <c r="G167" s="260"/>
      <c r="H167" s="263">
        <v>12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172</v>
      </c>
      <c r="AU167" s="269" t="s">
        <v>86</v>
      </c>
      <c r="AV167" s="13" t="s">
        <v>86</v>
      </c>
      <c r="AW167" s="13" t="s">
        <v>32</v>
      </c>
      <c r="AX167" s="13" t="s">
        <v>84</v>
      </c>
      <c r="AY167" s="269" t="s">
        <v>161</v>
      </c>
    </row>
    <row r="168" spans="1:65" s="2" customFormat="1" ht="33" customHeight="1">
      <c r="A168" s="37"/>
      <c r="B168" s="38"/>
      <c r="C168" s="242" t="s">
        <v>184</v>
      </c>
      <c r="D168" s="242" t="s">
        <v>163</v>
      </c>
      <c r="E168" s="243" t="s">
        <v>1393</v>
      </c>
      <c r="F168" s="244" t="s">
        <v>1394</v>
      </c>
      <c r="G168" s="245" t="s">
        <v>234</v>
      </c>
      <c r="H168" s="246">
        <v>50</v>
      </c>
      <c r="I168" s="247"/>
      <c r="J168" s="248">
        <f>ROUND(I168*H168,2)</f>
        <v>0</v>
      </c>
      <c r="K168" s="244" t="s">
        <v>1</v>
      </c>
      <c r="L168" s="43"/>
      <c r="M168" s="249" t="s">
        <v>1</v>
      </c>
      <c r="N168" s="250" t="s">
        <v>41</v>
      </c>
      <c r="O168" s="90"/>
      <c r="P168" s="251">
        <f>O168*H168</f>
        <v>0</v>
      </c>
      <c r="Q168" s="251">
        <v>0</v>
      </c>
      <c r="R168" s="251">
        <f>Q168*H168</f>
        <v>0</v>
      </c>
      <c r="S168" s="251">
        <v>0</v>
      </c>
      <c r="T168" s="25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3" t="s">
        <v>273</v>
      </c>
      <c r="AT168" s="253" t="s">
        <v>163</v>
      </c>
      <c r="AU168" s="253" t="s">
        <v>86</v>
      </c>
      <c r="AY168" s="16" t="s">
        <v>161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6" t="s">
        <v>84</v>
      </c>
      <c r="BK168" s="254">
        <f>ROUND(I168*H168,2)</f>
        <v>0</v>
      </c>
      <c r="BL168" s="16" t="s">
        <v>273</v>
      </c>
      <c r="BM168" s="253" t="s">
        <v>1395</v>
      </c>
    </row>
    <row r="169" spans="1:47" s="2" customFormat="1" ht="12">
      <c r="A169" s="37"/>
      <c r="B169" s="38"/>
      <c r="C169" s="39"/>
      <c r="D169" s="255" t="s">
        <v>170</v>
      </c>
      <c r="E169" s="39"/>
      <c r="F169" s="256" t="s">
        <v>1394</v>
      </c>
      <c r="G169" s="39"/>
      <c r="H169" s="39"/>
      <c r="I169" s="153"/>
      <c r="J169" s="39"/>
      <c r="K169" s="39"/>
      <c r="L169" s="43"/>
      <c r="M169" s="257"/>
      <c r="N169" s="258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86</v>
      </c>
    </row>
    <row r="170" spans="1:65" s="2" customFormat="1" ht="16.5" customHeight="1">
      <c r="A170" s="37"/>
      <c r="B170" s="38"/>
      <c r="C170" s="281" t="s">
        <v>168</v>
      </c>
      <c r="D170" s="281" t="s">
        <v>214</v>
      </c>
      <c r="E170" s="282" t="s">
        <v>1396</v>
      </c>
      <c r="F170" s="283" t="s">
        <v>1397</v>
      </c>
      <c r="G170" s="284" t="s">
        <v>234</v>
      </c>
      <c r="H170" s="285">
        <v>60</v>
      </c>
      <c r="I170" s="286"/>
      <c r="J170" s="287">
        <f>ROUND(I170*H170,2)</f>
        <v>0</v>
      </c>
      <c r="K170" s="283" t="s">
        <v>1</v>
      </c>
      <c r="L170" s="288"/>
      <c r="M170" s="289" t="s">
        <v>1</v>
      </c>
      <c r="N170" s="290" t="s">
        <v>41</v>
      </c>
      <c r="O170" s="90"/>
      <c r="P170" s="251">
        <f>O170*H170</f>
        <v>0</v>
      </c>
      <c r="Q170" s="251">
        <v>0.00016</v>
      </c>
      <c r="R170" s="251">
        <f>Q170*H170</f>
        <v>0.009600000000000001</v>
      </c>
      <c r="S170" s="251">
        <v>0</v>
      </c>
      <c r="T170" s="25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3" t="s">
        <v>368</v>
      </c>
      <c r="AT170" s="253" t="s">
        <v>214</v>
      </c>
      <c r="AU170" s="253" t="s">
        <v>86</v>
      </c>
      <c r="AY170" s="16" t="s">
        <v>161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6" t="s">
        <v>84</v>
      </c>
      <c r="BK170" s="254">
        <f>ROUND(I170*H170,2)</f>
        <v>0</v>
      </c>
      <c r="BL170" s="16" t="s">
        <v>273</v>
      </c>
      <c r="BM170" s="253" t="s">
        <v>1398</v>
      </c>
    </row>
    <row r="171" spans="1:47" s="2" customFormat="1" ht="12">
      <c r="A171" s="37"/>
      <c r="B171" s="38"/>
      <c r="C171" s="39"/>
      <c r="D171" s="255" t="s">
        <v>170</v>
      </c>
      <c r="E171" s="39"/>
      <c r="F171" s="256" t="s">
        <v>1397</v>
      </c>
      <c r="G171" s="39"/>
      <c r="H171" s="39"/>
      <c r="I171" s="153"/>
      <c r="J171" s="39"/>
      <c r="K171" s="39"/>
      <c r="L171" s="43"/>
      <c r="M171" s="257"/>
      <c r="N171" s="258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170</v>
      </c>
      <c r="AU171" s="16" t="s">
        <v>86</v>
      </c>
    </row>
    <row r="172" spans="1:51" s="13" customFormat="1" ht="12">
      <c r="A172" s="13"/>
      <c r="B172" s="259"/>
      <c r="C172" s="260"/>
      <c r="D172" s="255" t="s">
        <v>172</v>
      </c>
      <c r="E172" s="261" t="s">
        <v>1</v>
      </c>
      <c r="F172" s="262" t="s">
        <v>1399</v>
      </c>
      <c r="G172" s="260"/>
      <c r="H172" s="263">
        <v>60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172</v>
      </c>
      <c r="AU172" s="269" t="s">
        <v>86</v>
      </c>
      <c r="AV172" s="13" t="s">
        <v>86</v>
      </c>
      <c r="AW172" s="13" t="s">
        <v>32</v>
      </c>
      <c r="AX172" s="13" t="s">
        <v>84</v>
      </c>
      <c r="AY172" s="269" t="s">
        <v>161</v>
      </c>
    </row>
    <row r="173" spans="1:65" s="2" customFormat="1" ht="33" customHeight="1">
      <c r="A173" s="37"/>
      <c r="B173" s="38"/>
      <c r="C173" s="242" t="s">
        <v>362</v>
      </c>
      <c r="D173" s="242" t="s">
        <v>163</v>
      </c>
      <c r="E173" s="243" t="s">
        <v>1393</v>
      </c>
      <c r="F173" s="244" t="s">
        <v>1394</v>
      </c>
      <c r="G173" s="245" t="s">
        <v>234</v>
      </c>
      <c r="H173" s="246">
        <v>10</v>
      </c>
      <c r="I173" s="247"/>
      <c r="J173" s="248">
        <f>ROUND(I173*H173,2)</f>
        <v>0</v>
      </c>
      <c r="K173" s="244" t="s">
        <v>1</v>
      </c>
      <c r="L173" s="43"/>
      <c r="M173" s="249" t="s">
        <v>1</v>
      </c>
      <c r="N173" s="250" t="s">
        <v>41</v>
      </c>
      <c r="O173" s="90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3" t="s">
        <v>273</v>
      </c>
      <c r="AT173" s="253" t="s">
        <v>163</v>
      </c>
      <c r="AU173" s="253" t="s">
        <v>86</v>
      </c>
      <c r="AY173" s="16" t="s">
        <v>161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6" t="s">
        <v>84</v>
      </c>
      <c r="BK173" s="254">
        <f>ROUND(I173*H173,2)</f>
        <v>0</v>
      </c>
      <c r="BL173" s="16" t="s">
        <v>273</v>
      </c>
      <c r="BM173" s="253" t="s">
        <v>1400</v>
      </c>
    </row>
    <row r="174" spans="1:47" s="2" customFormat="1" ht="12">
      <c r="A174" s="37"/>
      <c r="B174" s="38"/>
      <c r="C174" s="39"/>
      <c r="D174" s="255" t="s">
        <v>170</v>
      </c>
      <c r="E174" s="39"/>
      <c r="F174" s="256" t="s">
        <v>1394</v>
      </c>
      <c r="G174" s="39"/>
      <c r="H174" s="39"/>
      <c r="I174" s="153"/>
      <c r="J174" s="39"/>
      <c r="K174" s="39"/>
      <c r="L174" s="43"/>
      <c r="M174" s="257"/>
      <c r="N174" s="25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86</v>
      </c>
    </row>
    <row r="175" spans="1:65" s="2" customFormat="1" ht="16.5" customHeight="1">
      <c r="A175" s="37"/>
      <c r="B175" s="38"/>
      <c r="C175" s="281" t="s">
        <v>368</v>
      </c>
      <c r="D175" s="281" t="s">
        <v>214</v>
      </c>
      <c r="E175" s="282" t="s">
        <v>1396</v>
      </c>
      <c r="F175" s="283" t="s">
        <v>1397</v>
      </c>
      <c r="G175" s="284" t="s">
        <v>234</v>
      </c>
      <c r="H175" s="285">
        <v>12</v>
      </c>
      <c r="I175" s="286"/>
      <c r="J175" s="287">
        <f>ROUND(I175*H175,2)</f>
        <v>0</v>
      </c>
      <c r="K175" s="283" t="s">
        <v>1</v>
      </c>
      <c r="L175" s="288"/>
      <c r="M175" s="289" t="s">
        <v>1</v>
      </c>
      <c r="N175" s="290" t="s">
        <v>41</v>
      </c>
      <c r="O175" s="90"/>
      <c r="P175" s="251">
        <f>O175*H175</f>
        <v>0</v>
      </c>
      <c r="Q175" s="251">
        <v>0.00016</v>
      </c>
      <c r="R175" s="251">
        <f>Q175*H175</f>
        <v>0.0019200000000000003</v>
      </c>
      <c r="S175" s="251">
        <v>0</v>
      </c>
      <c r="T175" s="25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3" t="s">
        <v>368</v>
      </c>
      <c r="AT175" s="253" t="s">
        <v>214</v>
      </c>
      <c r="AU175" s="253" t="s">
        <v>86</v>
      </c>
      <c r="AY175" s="16" t="s">
        <v>161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6" t="s">
        <v>84</v>
      </c>
      <c r="BK175" s="254">
        <f>ROUND(I175*H175,2)</f>
        <v>0</v>
      </c>
      <c r="BL175" s="16" t="s">
        <v>273</v>
      </c>
      <c r="BM175" s="253" t="s">
        <v>1401</v>
      </c>
    </row>
    <row r="176" spans="1:47" s="2" customFormat="1" ht="12">
      <c r="A176" s="37"/>
      <c r="B176" s="38"/>
      <c r="C176" s="39"/>
      <c r="D176" s="255" t="s">
        <v>170</v>
      </c>
      <c r="E176" s="39"/>
      <c r="F176" s="256" t="s">
        <v>1397</v>
      </c>
      <c r="G176" s="39"/>
      <c r="H176" s="39"/>
      <c r="I176" s="153"/>
      <c r="J176" s="39"/>
      <c r="K176" s="39"/>
      <c r="L176" s="43"/>
      <c r="M176" s="257"/>
      <c r="N176" s="25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86</v>
      </c>
    </row>
    <row r="177" spans="1:51" s="13" customFormat="1" ht="12">
      <c r="A177" s="13"/>
      <c r="B177" s="259"/>
      <c r="C177" s="260"/>
      <c r="D177" s="255" t="s">
        <v>172</v>
      </c>
      <c r="E177" s="261" t="s">
        <v>1</v>
      </c>
      <c r="F177" s="262" t="s">
        <v>1392</v>
      </c>
      <c r="G177" s="260"/>
      <c r="H177" s="263">
        <v>12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172</v>
      </c>
      <c r="AU177" s="269" t="s">
        <v>86</v>
      </c>
      <c r="AV177" s="13" t="s">
        <v>86</v>
      </c>
      <c r="AW177" s="13" t="s">
        <v>32</v>
      </c>
      <c r="AX177" s="13" t="s">
        <v>84</v>
      </c>
      <c r="AY177" s="269" t="s">
        <v>161</v>
      </c>
    </row>
    <row r="178" spans="1:65" s="2" customFormat="1" ht="33" customHeight="1">
      <c r="A178" s="37"/>
      <c r="B178" s="38"/>
      <c r="C178" s="242" t="s">
        <v>394</v>
      </c>
      <c r="D178" s="242" t="s">
        <v>163</v>
      </c>
      <c r="E178" s="243" t="s">
        <v>1402</v>
      </c>
      <c r="F178" s="244" t="s">
        <v>1403</v>
      </c>
      <c r="G178" s="245" t="s">
        <v>289</v>
      </c>
      <c r="H178" s="246">
        <v>12</v>
      </c>
      <c r="I178" s="247"/>
      <c r="J178" s="248">
        <f>ROUND(I178*H178,2)</f>
        <v>0</v>
      </c>
      <c r="K178" s="244" t="s">
        <v>1</v>
      </c>
      <c r="L178" s="43"/>
      <c r="M178" s="249" t="s">
        <v>1</v>
      </c>
      <c r="N178" s="250" t="s">
        <v>41</v>
      </c>
      <c r="O178" s="90"/>
      <c r="P178" s="251">
        <f>O178*H178</f>
        <v>0</v>
      </c>
      <c r="Q178" s="251">
        <v>0</v>
      </c>
      <c r="R178" s="251">
        <f>Q178*H178</f>
        <v>0</v>
      </c>
      <c r="S178" s="251">
        <v>0</v>
      </c>
      <c r="T178" s="25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3" t="s">
        <v>273</v>
      </c>
      <c r="AT178" s="253" t="s">
        <v>163</v>
      </c>
      <c r="AU178" s="253" t="s">
        <v>86</v>
      </c>
      <c r="AY178" s="16" t="s">
        <v>161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6" t="s">
        <v>84</v>
      </c>
      <c r="BK178" s="254">
        <f>ROUND(I178*H178,2)</f>
        <v>0</v>
      </c>
      <c r="BL178" s="16" t="s">
        <v>273</v>
      </c>
      <c r="BM178" s="253" t="s">
        <v>1404</v>
      </c>
    </row>
    <row r="179" spans="1:47" s="2" customFormat="1" ht="12">
      <c r="A179" s="37"/>
      <c r="B179" s="38"/>
      <c r="C179" s="39"/>
      <c r="D179" s="255" t="s">
        <v>170</v>
      </c>
      <c r="E179" s="39"/>
      <c r="F179" s="256" t="s">
        <v>1403</v>
      </c>
      <c r="G179" s="39"/>
      <c r="H179" s="39"/>
      <c r="I179" s="153"/>
      <c r="J179" s="39"/>
      <c r="K179" s="39"/>
      <c r="L179" s="43"/>
      <c r="M179" s="257"/>
      <c r="N179" s="258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86</v>
      </c>
    </row>
    <row r="180" spans="1:65" s="2" customFormat="1" ht="33" customHeight="1">
      <c r="A180" s="37"/>
      <c r="B180" s="38"/>
      <c r="C180" s="242" t="s">
        <v>399</v>
      </c>
      <c r="D180" s="242" t="s">
        <v>163</v>
      </c>
      <c r="E180" s="243" t="s">
        <v>1405</v>
      </c>
      <c r="F180" s="244" t="s">
        <v>1406</v>
      </c>
      <c r="G180" s="245" t="s">
        <v>289</v>
      </c>
      <c r="H180" s="246">
        <v>10</v>
      </c>
      <c r="I180" s="247"/>
      <c r="J180" s="248">
        <f>ROUND(I180*H180,2)</f>
        <v>0</v>
      </c>
      <c r="K180" s="244" t="s">
        <v>1</v>
      </c>
      <c r="L180" s="43"/>
      <c r="M180" s="249" t="s">
        <v>1</v>
      </c>
      <c r="N180" s="250" t="s">
        <v>41</v>
      </c>
      <c r="O180" s="90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3" t="s">
        <v>273</v>
      </c>
      <c r="AT180" s="253" t="s">
        <v>163</v>
      </c>
      <c r="AU180" s="253" t="s">
        <v>86</v>
      </c>
      <c r="AY180" s="16" t="s">
        <v>161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6" t="s">
        <v>84</v>
      </c>
      <c r="BK180" s="254">
        <f>ROUND(I180*H180,2)</f>
        <v>0</v>
      </c>
      <c r="BL180" s="16" t="s">
        <v>273</v>
      </c>
      <c r="BM180" s="253" t="s">
        <v>1407</v>
      </c>
    </row>
    <row r="181" spans="1:47" s="2" customFormat="1" ht="12">
      <c r="A181" s="37"/>
      <c r="B181" s="38"/>
      <c r="C181" s="39"/>
      <c r="D181" s="255" t="s">
        <v>170</v>
      </c>
      <c r="E181" s="39"/>
      <c r="F181" s="256" t="s">
        <v>1406</v>
      </c>
      <c r="G181" s="39"/>
      <c r="H181" s="39"/>
      <c r="I181" s="153"/>
      <c r="J181" s="39"/>
      <c r="K181" s="39"/>
      <c r="L181" s="43"/>
      <c r="M181" s="257"/>
      <c r="N181" s="25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86</v>
      </c>
    </row>
    <row r="182" spans="1:65" s="2" customFormat="1" ht="33" customHeight="1">
      <c r="A182" s="37"/>
      <c r="B182" s="38"/>
      <c r="C182" s="242" t="s">
        <v>411</v>
      </c>
      <c r="D182" s="242" t="s">
        <v>163</v>
      </c>
      <c r="E182" s="243" t="s">
        <v>1408</v>
      </c>
      <c r="F182" s="244" t="s">
        <v>1409</v>
      </c>
      <c r="G182" s="245" t="s">
        <v>289</v>
      </c>
      <c r="H182" s="246">
        <v>2</v>
      </c>
      <c r="I182" s="247"/>
      <c r="J182" s="248">
        <f>ROUND(I182*H182,2)</f>
        <v>0</v>
      </c>
      <c r="K182" s="244" t="s">
        <v>1</v>
      </c>
      <c r="L182" s="43"/>
      <c r="M182" s="249" t="s">
        <v>1</v>
      </c>
      <c r="N182" s="250" t="s">
        <v>41</v>
      </c>
      <c r="O182" s="90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3" t="s">
        <v>273</v>
      </c>
      <c r="AT182" s="253" t="s">
        <v>163</v>
      </c>
      <c r="AU182" s="253" t="s">
        <v>86</v>
      </c>
      <c r="AY182" s="16" t="s">
        <v>161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6" t="s">
        <v>84</v>
      </c>
      <c r="BK182" s="254">
        <f>ROUND(I182*H182,2)</f>
        <v>0</v>
      </c>
      <c r="BL182" s="16" t="s">
        <v>273</v>
      </c>
      <c r="BM182" s="253" t="s">
        <v>1410</v>
      </c>
    </row>
    <row r="183" spans="1:47" s="2" customFormat="1" ht="12">
      <c r="A183" s="37"/>
      <c r="B183" s="38"/>
      <c r="C183" s="39"/>
      <c r="D183" s="255" t="s">
        <v>170</v>
      </c>
      <c r="E183" s="39"/>
      <c r="F183" s="256" t="s">
        <v>1409</v>
      </c>
      <c r="G183" s="39"/>
      <c r="H183" s="39"/>
      <c r="I183" s="153"/>
      <c r="J183" s="39"/>
      <c r="K183" s="39"/>
      <c r="L183" s="43"/>
      <c r="M183" s="257"/>
      <c r="N183" s="258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170</v>
      </c>
      <c r="AU183" s="16" t="s">
        <v>86</v>
      </c>
    </row>
    <row r="184" spans="1:65" s="2" customFormat="1" ht="33" customHeight="1">
      <c r="A184" s="37"/>
      <c r="B184" s="38"/>
      <c r="C184" s="242" t="s">
        <v>404</v>
      </c>
      <c r="D184" s="242" t="s">
        <v>163</v>
      </c>
      <c r="E184" s="243" t="s">
        <v>1411</v>
      </c>
      <c r="F184" s="244" t="s">
        <v>1412</v>
      </c>
      <c r="G184" s="245" t="s">
        <v>289</v>
      </c>
      <c r="H184" s="246">
        <v>2</v>
      </c>
      <c r="I184" s="247"/>
      <c r="J184" s="248">
        <f>ROUND(I184*H184,2)</f>
        <v>0</v>
      </c>
      <c r="K184" s="244" t="s">
        <v>1</v>
      </c>
      <c r="L184" s="43"/>
      <c r="M184" s="249" t="s">
        <v>1</v>
      </c>
      <c r="N184" s="250" t="s">
        <v>41</v>
      </c>
      <c r="O184" s="90"/>
      <c r="P184" s="251">
        <f>O184*H184</f>
        <v>0</v>
      </c>
      <c r="Q184" s="251">
        <v>0</v>
      </c>
      <c r="R184" s="251">
        <f>Q184*H184</f>
        <v>0</v>
      </c>
      <c r="S184" s="251">
        <v>0</v>
      </c>
      <c r="T184" s="25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3" t="s">
        <v>273</v>
      </c>
      <c r="AT184" s="253" t="s">
        <v>163</v>
      </c>
      <c r="AU184" s="253" t="s">
        <v>86</v>
      </c>
      <c r="AY184" s="16" t="s">
        <v>161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6" t="s">
        <v>84</v>
      </c>
      <c r="BK184" s="254">
        <f>ROUND(I184*H184,2)</f>
        <v>0</v>
      </c>
      <c r="BL184" s="16" t="s">
        <v>273</v>
      </c>
      <c r="BM184" s="253" t="s">
        <v>1413</v>
      </c>
    </row>
    <row r="185" spans="1:47" s="2" customFormat="1" ht="12">
      <c r="A185" s="37"/>
      <c r="B185" s="38"/>
      <c r="C185" s="39"/>
      <c r="D185" s="255" t="s">
        <v>170</v>
      </c>
      <c r="E185" s="39"/>
      <c r="F185" s="256" t="s">
        <v>1412</v>
      </c>
      <c r="G185" s="39"/>
      <c r="H185" s="39"/>
      <c r="I185" s="153"/>
      <c r="J185" s="39"/>
      <c r="K185" s="39"/>
      <c r="L185" s="43"/>
      <c r="M185" s="257"/>
      <c r="N185" s="258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86</v>
      </c>
    </row>
    <row r="186" spans="1:65" s="2" customFormat="1" ht="21.75" customHeight="1">
      <c r="A186" s="37"/>
      <c r="B186" s="38"/>
      <c r="C186" s="242" t="s">
        <v>292</v>
      </c>
      <c r="D186" s="242" t="s">
        <v>163</v>
      </c>
      <c r="E186" s="243" t="s">
        <v>1414</v>
      </c>
      <c r="F186" s="244" t="s">
        <v>1415</v>
      </c>
      <c r="G186" s="245" t="s">
        <v>289</v>
      </c>
      <c r="H186" s="246">
        <v>1</v>
      </c>
      <c r="I186" s="247"/>
      <c r="J186" s="248">
        <f>ROUND(I186*H186,2)</f>
        <v>0</v>
      </c>
      <c r="K186" s="244" t="s">
        <v>1</v>
      </c>
      <c r="L186" s="43"/>
      <c r="M186" s="249" t="s">
        <v>1</v>
      </c>
      <c r="N186" s="250" t="s">
        <v>41</v>
      </c>
      <c r="O186" s="90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3" t="s">
        <v>273</v>
      </c>
      <c r="AT186" s="253" t="s">
        <v>163</v>
      </c>
      <c r="AU186" s="253" t="s">
        <v>86</v>
      </c>
      <c r="AY186" s="16" t="s">
        <v>161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6" t="s">
        <v>84</v>
      </c>
      <c r="BK186" s="254">
        <f>ROUND(I186*H186,2)</f>
        <v>0</v>
      </c>
      <c r="BL186" s="16" t="s">
        <v>273</v>
      </c>
      <c r="BM186" s="253" t="s">
        <v>1416</v>
      </c>
    </row>
    <row r="187" spans="1:47" s="2" customFormat="1" ht="12">
      <c r="A187" s="37"/>
      <c r="B187" s="38"/>
      <c r="C187" s="39"/>
      <c r="D187" s="255" t="s">
        <v>170</v>
      </c>
      <c r="E187" s="39"/>
      <c r="F187" s="256" t="s">
        <v>1415</v>
      </c>
      <c r="G187" s="39"/>
      <c r="H187" s="39"/>
      <c r="I187" s="153"/>
      <c r="J187" s="39"/>
      <c r="K187" s="39"/>
      <c r="L187" s="43"/>
      <c r="M187" s="257"/>
      <c r="N187" s="25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86</v>
      </c>
    </row>
    <row r="188" spans="1:65" s="2" customFormat="1" ht="21.75" customHeight="1">
      <c r="A188" s="37"/>
      <c r="B188" s="38"/>
      <c r="C188" s="242" t="s">
        <v>447</v>
      </c>
      <c r="D188" s="242" t="s">
        <v>163</v>
      </c>
      <c r="E188" s="243" t="s">
        <v>1417</v>
      </c>
      <c r="F188" s="244" t="s">
        <v>1418</v>
      </c>
      <c r="G188" s="245" t="s">
        <v>289</v>
      </c>
      <c r="H188" s="246">
        <v>1</v>
      </c>
      <c r="I188" s="247"/>
      <c r="J188" s="248">
        <f>ROUND(I188*H188,2)</f>
        <v>0</v>
      </c>
      <c r="K188" s="244" t="s">
        <v>1</v>
      </c>
      <c r="L188" s="43"/>
      <c r="M188" s="249" t="s">
        <v>1</v>
      </c>
      <c r="N188" s="250" t="s">
        <v>41</v>
      </c>
      <c r="O188" s="90"/>
      <c r="P188" s="251">
        <f>O188*H188</f>
        <v>0</v>
      </c>
      <c r="Q188" s="251">
        <v>0</v>
      </c>
      <c r="R188" s="251">
        <f>Q188*H188</f>
        <v>0</v>
      </c>
      <c r="S188" s="251">
        <v>0</v>
      </c>
      <c r="T188" s="25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3" t="s">
        <v>273</v>
      </c>
      <c r="AT188" s="253" t="s">
        <v>163</v>
      </c>
      <c r="AU188" s="253" t="s">
        <v>86</v>
      </c>
      <c r="AY188" s="16" t="s">
        <v>161</v>
      </c>
      <c r="BE188" s="254">
        <f>IF(N188="základní",J188,0)</f>
        <v>0</v>
      </c>
      <c r="BF188" s="254">
        <f>IF(N188="snížená",J188,0)</f>
        <v>0</v>
      </c>
      <c r="BG188" s="254">
        <f>IF(N188="zákl. přenesená",J188,0)</f>
        <v>0</v>
      </c>
      <c r="BH188" s="254">
        <f>IF(N188="sníž. přenesená",J188,0)</f>
        <v>0</v>
      </c>
      <c r="BI188" s="254">
        <f>IF(N188="nulová",J188,0)</f>
        <v>0</v>
      </c>
      <c r="BJ188" s="16" t="s">
        <v>84</v>
      </c>
      <c r="BK188" s="254">
        <f>ROUND(I188*H188,2)</f>
        <v>0</v>
      </c>
      <c r="BL188" s="16" t="s">
        <v>273</v>
      </c>
      <c r="BM188" s="253" t="s">
        <v>1419</v>
      </c>
    </row>
    <row r="189" spans="1:47" s="2" customFormat="1" ht="12">
      <c r="A189" s="37"/>
      <c r="B189" s="38"/>
      <c r="C189" s="39"/>
      <c r="D189" s="255" t="s">
        <v>170</v>
      </c>
      <c r="E189" s="39"/>
      <c r="F189" s="256" t="s">
        <v>1418</v>
      </c>
      <c r="G189" s="39"/>
      <c r="H189" s="39"/>
      <c r="I189" s="153"/>
      <c r="J189" s="39"/>
      <c r="K189" s="39"/>
      <c r="L189" s="43"/>
      <c r="M189" s="257"/>
      <c r="N189" s="258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86</v>
      </c>
    </row>
    <row r="190" spans="1:65" s="2" customFormat="1" ht="16.5" customHeight="1">
      <c r="A190" s="37"/>
      <c r="B190" s="38"/>
      <c r="C190" s="281" t="s">
        <v>452</v>
      </c>
      <c r="D190" s="281" t="s">
        <v>214</v>
      </c>
      <c r="E190" s="282" t="s">
        <v>1420</v>
      </c>
      <c r="F190" s="283" t="s">
        <v>1421</v>
      </c>
      <c r="G190" s="284" t="s">
        <v>289</v>
      </c>
      <c r="H190" s="285">
        <v>1</v>
      </c>
      <c r="I190" s="286"/>
      <c r="J190" s="287">
        <f>ROUND(I190*H190,2)</f>
        <v>0</v>
      </c>
      <c r="K190" s="283" t="s">
        <v>1</v>
      </c>
      <c r="L190" s="288"/>
      <c r="M190" s="289" t="s">
        <v>1</v>
      </c>
      <c r="N190" s="290" t="s">
        <v>41</v>
      </c>
      <c r="O190" s="90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3" t="s">
        <v>368</v>
      </c>
      <c r="AT190" s="253" t="s">
        <v>214</v>
      </c>
      <c r="AU190" s="253" t="s">
        <v>86</v>
      </c>
      <c r="AY190" s="16" t="s">
        <v>161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6" t="s">
        <v>84</v>
      </c>
      <c r="BK190" s="254">
        <f>ROUND(I190*H190,2)</f>
        <v>0</v>
      </c>
      <c r="BL190" s="16" t="s">
        <v>273</v>
      </c>
      <c r="BM190" s="253" t="s">
        <v>1422</v>
      </c>
    </row>
    <row r="191" spans="1:47" s="2" customFormat="1" ht="12">
      <c r="A191" s="37"/>
      <c r="B191" s="38"/>
      <c r="C191" s="39"/>
      <c r="D191" s="255" t="s">
        <v>170</v>
      </c>
      <c r="E191" s="39"/>
      <c r="F191" s="256" t="s">
        <v>1421</v>
      </c>
      <c r="G191" s="39"/>
      <c r="H191" s="39"/>
      <c r="I191" s="153"/>
      <c r="J191" s="39"/>
      <c r="K191" s="39"/>
      <c r="L191" s="43"/>
      <c r="M191" s="257"/>
      <c r="N191" s="25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170</v>
      </c>
      <c r="AU191" s="16" t="s">
        <v>86</v>
      </c>
    </row>
    <row r="192" spans="1:65" s="2" customFormat="1" ht="44.25" customHeight="1">
      <c r="A192" s="37"/>
      <c r="B192" s="38"/>
      <c r="C192" s="242" t="s">
        <v>250</v>
      </c>
      <c r="D192" s="242" t="s">
        <v>163</v>
      </c>
      <c r="E192" s="243" t="s">
        <v>1423</v>
      </c>
      <c r="F192" s="244" t="s">
        <v>1424</v>
      </c>
      <c r="G192" s="245" t="s">
        <v>289</v>
      </c>
      <c r="H192" s="246">
        <v>2</v>
      </c>
      <c r="I192" s="247"/>
      <c r="J192" s="248">
        <f>ROUND(I192*H192,2)</f>
        <v>0</v>
      </c>
      <c r="K192" s="244" t="s">
        <v>1</v>
      </c>
      <c r="L192" s="43"/>
      <c r="M192" s="249" t="s">
        <v>1</v>
      </c>
      <c r="N192" s="250" t="s">
        <v>41</v>
      </c>
      <c r="O192" s="90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3" t="s">
        <v>273</v>
      </c>
      <c r="AT192" s="253" t="s">
        <v>163</v>
      </c>
      <c r="AU192" s="253" t="s">
        <v>86</v>
      </c>
      <c r="AY192" s="16" t="s">
        <v>161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6" t="s">
        <v>84</v>
      </c>
      <c r="BK192" s="254">
        <f>ROUND(I192*H192,2)</f>
        <v>0</v>
      </c>
      <c r="BL192" s="16" t="s">
        <v>273</v>
      </c>
      <c r="BM192" s="253" t="s">
        <v>1425</v>
      </c>
    </row>
    <row r="193" spans="1:47" s="2" customFormat="1" ht="12">
      <c r="A193" s="37"/>
      <c r="B193" s="38"/>
      <c r="C193" s="39"/>
      <c r="D193" s="255" t="s">
        <v>170</v>
      </c>
      <c r="E193" s="39"/>
      <c r="F193" s="256" t="s">
        <v>1424</v>
      </c>
      <c r="G193" s="39"/>
      <c r="H193" s="39"/>
      <c r="I193" s="153"/>
      <c r="J193" s="39"/>
      <c r="K193" s="39"/>
      <c r="L193" s="43"/>
      <c r="M193" s="257"/>
      <c r="N193" s="25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170</v>
      </c>
      <c r="AU193" s="16" t="s">
        <v>86</v>
      </c>
    </row>
    <row r="194" spans="1:65" s="2" customFormat="1" ht="16.5" customHeight="1">
      <c r="A194" s="37"/>
      <c r="B194" s="38"/>
      <c r="C194" s="281" t="s">
        <v>260</v>
      </c>
      <c r="D194" s="281" t="s">
        <v>214</v>
      </c>
      <c r="E194" s="282" t="s">
        <v>1426</v>
      </c>
      <c r="F194" s="283" t="s">
        <v>1427</v>
      </c>
      <c r="G194" s="284" t="s">
        <v>289</v>
      </c>
      <c r="H194" s="285">
        <v>2</v>
      </c>
      <c r="I194" s="286"/>
      <c r="J194" s="287">
        <f>ROUND(I194*H194,2)</f>
        <v>0</v>
      </c>
      <c r="K194" s="283" t="s">
        <v>1</v>
      </c>
      <c r="L194" s="288"/>
      <c r="M194" s="289" t="s">
        <v>1</v>
      </c>
      <c r="N194" s="290" t="s">
        <v>41</v>
      </c>
      <c r="O194" s="90"/>
      <c r="P194" s="251">
        <f>O194*H194</f>
        <v>0</v>
      </c>
      <c r="Q194" s="251">
        <v>0.0001</v>
      </c>
      <c r="R194" s="251">
        <f>Q194*H194</f>
        <v>0.0002</v>
      </c>
      <c r="S194" s="251">
        <v>0</v>
      </c>
      <c r="T194" s="25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3" t="s">
        <v>368</v>
      </c>
      <c r="AT194" s="253" t="s">
        <v>214</v>
      </c>
      <c r="AU194" s="253" t="s">
        <v>86</v>
      </c>
      <c r="AY194" s="16" t="s">
        <v>161</v>
      </c>
      <c r="BE194" s="254">
        <f>IF(N194="základní",J194,0)</f>
        <v>0</v>
      </c>
      <c r="BF194" s="254">
        <f>IF(N194="snížená",J194,0)</f>
        <v>0</v>
      </c>
      <c r="BG194" s="254">
        <f>IF(N194="zákl. přenesená",J194,0)</f>
        <v>0</v>
      </c>
      <c r="BH194" s="254">
        <f>IF(N194="sníž. přenesená",J194,0)</f>
        <v>0</v>
      </c>
      <c r="BI194" s="254">
        <f>IF(N194="nulová",J194,0)</f>
        <v>0</v>
      </c>
      <c r="BJ194" s="16" t="s">
        <v>84</v>
      </c>
      <c r="BK194" s="254">
        <f>ROUND(I194*H194,2)</f>
        <v>0</v>
      </c>
      <c r="BL194" s="16" t="s">
        <v>273</v>
      </c>
      <c r="BM194" s="253" t="s">
        <v>1428</v>
      </c>
    </row>
    <row r="195" spans="1:47" s="2" customFormat="1" ht="12">
      <c r="A195" s="37"/>
      <c r="B195" s="38"/>
      <c r="C195" s="39"/>
      <c r="D195" s="255" t="s">
        <v>170</v>
      </c>
      <c r="E195" s="39"/>
      <c r="F195" s="256" t="s">
        <v>1427</v>
      </c>
      <c r="G195" s="39"/>
      <c r="H195" s="39"/>
      <c r="I195" s="153"/>
      <c r="J195" s="39"/>
      <c r="K195" s="39"/>
      <c r="L195" s="43"/>
      <c r="M195" s="257"/>
      <c r="N195" s="258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86</v>
      </c>
    </row>
    <row r="196" spans="1:65" s="2" customFormat="1" ht="21.75" customHeight="1">
      <c r="A196" s="37"/>
      <c r="B196" s="38"/>
      <c r="C196" s="242" t="s">
        <v>220</v>
      </c>
      <c r="D196" s="242" t="s">
        <v>163</v>
      </c>
      <c r="E196" s="243" t="s">
        <v>1429</v>
      </c>
      <c r="F196" s="244" t="s">
        <v>1430</v>
      </c>
      <c r="G196" s="245" t="s">
        <v>289</v>
      </c>
      <c r="H196" s="246">
        <v>4</v>
      </c>
      <c r="I196" s="247"/>
      <c r="J196" s="248">
        <f>ROUND(I196*H196,2)</f>
        <v>0</v>
      </c>
      <c r="K196" s="244" t="s">
        <v>1</v>
      </c>
      <c r="L196" s="43"/>
      <c r="M196" s="249" t="s">
        <v>1</v>
      </c>
      <c r="N196" s="250" t="s">
        <v>41</v>
      </c>
      <c r="O196" s="90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3" t="s">
        <v>273</v>
      </c>
      <c r="AT196" s="253" t="s">
        <v>163</v>
      </c>
      <c r="AU196" s="253" t="s">
        <v>86</v>
      </c>
      <c r="AY196" s="16" t="s">
        <v>161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6" t="s">
        <v>84</v>
      </c>
      <c r="BK196" s="254">
        <f>ROUND(I196*H196,2)</f>
        <v>0</v>
      </c>
      <c r="BL196" s="16" t="s">
        <v>273</v>
      </c>
      <c r="BM196" s="253" t="s">
        <v>1431</v>
      </c>
    </row>
    <row r="197" spans="1:47" s="2" customFormat="1" ht="12">
      <c r="A197" s="37"/>
      <c r="B197" s="38"/>
      <c r="C197" s="39"/>
      <c r="D197" s="255" t="s">
        <v>170</v>
      </c>
      <c r="E197" s="39"/>
      <c r="F197" s="256" t="s">
        <v>1430</v>
      </c>
      <c r="G197" s="39"/>
      <c r="H197" s="39"/>
      <c r="I197" s="153"/>
      <c r="J197" s="39"/>
      <c r="K197" s="39"/>
      <c r="L197" s="43"/>
      <c r="M197" s="257"/>
      <c r="N197" s="25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86</v>
      </c>
    </row>
    <row r="198" spans="1:65" s="2" customFormat="1" ht="33" customHeight="1">
      <c r="A198" s="37"/>
      <c r="B198" s="38"/>
      <c r="C198" s="281" t="s">
        <v>225</v>
      </c>
      <c r="D198" s="281" t="s">
        <v>214</v>
      </c>
      <c r="E198" s="282" t="s">
        <v>1432</v>
      </c>
      <c r="F198" s="283" t="s">
        <v>1433</v>
      </c>
      <c r="G198" s="284" t="s">
        <v>289</v>
      </c>
      <c r="H198" s="285">
        <v>4</v>
      </c>
      <c r="I198" s="286"/>
      <c r="J198" s="287">
        <f>ROUND(I198*H198,2)</f>
        <v>0</v>
      </c>
      <c r="K198" s="283" t="s">
        <v>1</v>
      </c>
      <c r="L198" s="288"/>
      <c r="M198" s="289" t="s">
        <v>1</v>
      </c>
      <c r="N198" s="290" t="s">
        <v>41</v>
      </c>
      <c r="O198" s="90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3" t="s">
        <v>368</v>
      </c>
      <c r="AT198" s="253" t="s">
        <v>214</v>
      </c>
      <c r="AU198" s="253" t="s">
        <v>86</v>
      </c>
      <c r="AY198" s="16" t="s">
        <v>161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6" t="s">
        <v>84</v>
      </c>
      <c r="BK198" s="254">
        <f>ROUND(I198*H198,2)</f>
        <v>0</v>
      </c>
      <c r="BL198" s="16" t="s">
        <v>273</v>
      </c>
      <c r="BM198" s="253" t="s">
        <v>1434</v>
      </c>
    </row>
    <row r="199" spans="1:47" s="2" customFormat="1" ht="12">
      <c r="A199" s="37"/>
      <c r="B199" s="38"/>
      <c r="C199" s="39"/>
      <c r="D199" s="255" t="s">
        <v>170</v>
      </c>
      <c r="E199" s="39"/>
      <c r="F199" s="256" t="s">
        <v>1433</v>
      </c>
      <c r="G199" s="39"/>
      <c r="H199" s="39"/>
      <c r="I199" s="153"/>
      <c r="J199" s="39"/>
      <c r="K199" s="39"/>
      <c r="L199" s="43"/>
      <c r="M199" s="257"/>
      <c r="N199" s="25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86</v>
      </c>
    </row>
    <row r="200" spans="1:65" s="2" customFormat="1" ht="21.75" customHeight="1">
      <c r="A200" s="37"/>
      <c r="B200" s="38"/>
      <c r="C200" s="242" t="s">
        <v>231</v>
      </c>
      <c r="D200" s="242" t="s">
        <v>163</v>
      </c>
      <c r="E200" s="243" t="s">
        <v>1435</v>
      </c>
      <c r="F200" s="244" t="s">
        <v>1436</v>
      </c>
      <c r="G200" s="245" t="s">
        <v>289</v>
      </c>
      <c r="H200" s="246">
        <v>2</v>
      </c>
      <c r="I200" s="247"/>
      <c r="J200" s="248">
        <f>ROUND(I200*H200,2)</f>
        <v>0</v>
      </c>
      <c r="K200" s="244" t="s">
        <v>1</v>
      </c>
      <c r="L200" s="43"/>
      <c r="M200" s="249" t="s">
        <v>1</v>
      </c>
      <c r="N200" s="250" t="s">
        <v>41</v>
      </c>
      <c r="O200" s="90"/>
      <c r="P200" s="251">
        <f>O200*H200</f>
        <v>0</v>
      </c>
      <c r="Q200" s="251">
        <v>0</v>
      </c>
      <c r="R200" s="251">
        <f>Q200*H200</f>
        <v>0</v>
      </c>
      <c r="S200" s="251">
        <v>0</v>
      </c>
      <c r="T200" s="25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3" t="s">
        <v>273</v>
      </c>
      <c r="AT200" s="253" t="s">
        <v>163</v>
      </c>
      <c r="AU200" s="253" t="s">
        <v>86</v>
      </c>
      <c r="AY200" s="16" t="s">
        <v>161</v>
      </c>
      <c r="BE200" s="254">
        <f>IF(N200="základní",J200,0)</f>
        <v>0</v>
      </c>
      <c r="BF200" s="254">
        <f>IF(N200="snížená",J200,0)</f>
        <v>0</v>
      </c>
      <c r="BG200" s="254">
        <f>IF(N200="zákl. přenesená",J200,0)</f>
        <v>0</v>
      </c>
      <c r="BH200" s="254">
        <f>IF(N200="sníž. přenesená",J200,0)</f>
        <v>0</v>
      </c>
      <c r="BI200" s="254">
        <f>IF(N200="nulová",J200,0)</f>
        <v>0</v>
      </c>
      <c r="BJ200" s="16" t="s">
        <v>84</v>
      </c>
      <c r="BK200" s="254">
        <f>ROUND(I200*H200,2)</f>
        <v>0</v>
      </c>
      <c r="BL200" s="16" t="s">
        <v>273</v>
      </c>
      <c r="BM200" s="253" t="s">
        <v>1437</v>
      </c>
    </row>
    <row r="201" spans="1:47" s="2" customFormat="1" ht="12">
      <c r="A201" s="37"/>
      <c r="B201" s="38"/>
      <c r="C201" s="39"/>
      <c r="D201" s="255" t="s">
        <v>170</v>
      </c>
      <c r="E201" s="39"/>
      <c r="F201" s="256" t="s">
        <v>1436</v>
      </c>
      <c r="G201" s="39"/>
      <c r="H201" s="39"/>
      <c r="I201" s="153"/>
      <c r="J201" s="39"/>
      <c r="K201" s="39"/>
      <c r="L201" s="43"/>
      <c r="M201" s="257"/>
      <c r="N201" s="258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86</v>
      </c>
    </row>
    <row r="202" spans="1:65" s="2" customFormat="1" ht="33" customHeight="1">
      <c r="A202" s="37"/>
      <c r="B202" s="38"/>
      <c r="C202" s="281" t="s">
        <v>237</v>
      </c>
      <c r="D202" s="281" t="s">
        <v>214</v>
      </c>
      <c r="E202" s="282" t="s">
        <v>1438</v>
      </c>
      <c r="F202" s="283" t="s">
        <v>1439</v>
      </c>
      <c r="G202" s="284" t="s">
        <v>289</v>
      </c>
      <c r="H202" s="285">
        <v>2</v>
      </c>
      <c r="I202" s="286"/>
      <c r="J202" s="287">
        <f>ROUND(I202*H202,2)</f>
        <v>0</v>
      </c>
      <c r="K202" s="283" t="s">
        <v>1</v>
      </c>
      <c r="L202" s="288"/>
      <c r="M202" s="289" t="s">
        <v>1</v>
      </c>
      <c r="N202" s="290" t="s">
        <v>41</v>
      </c>
      <c r="O202" s="90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3" t="s">
        <v>368</v>
      </c>
      <c r="AT202" s="253" t="s">
        <v>214</v>
      </c>
      <c r="AU202" s="253" t="s">
        <v>86</v>
      </c>
      <c r="AY202" s="16" t="s">
        <v>161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6" t="s">
        <v>84</v>
      </c>
      <c r="BK202" s="254">
        <f>ROUND(I202*H202,2)</f>
        <v>0</v>
      </c>
      <c r="BL202" s="16" t="s">
        <v>273</v>
      </c>
      <c r="BM202" s="253" t="s">
        <v>1440</v>
      </c>
    </row>
    <row r="203" spans="1:47" s="2" customFormat="1" ht="12">
      <c r="A203" s="37"/>
      <c r="B203" s="38"/>
      <c r="C203" s="39"/>
      <c r="D203" s="255" t="s">
        <v>170</v>
      </c>
      <c r="E203" s="39"/>
      <c r="F203" s="256" t="s">
        <v>1439</v>
      </c>
      <c r="G203" s="39"/>
      <c r="H203" s="39"/>
      <c r="I203" s="153"/>
      <c r="J203" s="39"/>
      <c r="K203" s="39"/>
      <c r="L203" s="43"/>
      <c r="M203" s="257"/>
      <c r="N203" s="25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86</v>
      </c>
    </row>
    <row r="204" spans="1:65" s="2" customFormat="1" ht="33" customHeight="1">
      <c r="A204" s="37"/>
      <c r="B204" s="38"/>
      <c r="C204" s="242" t="s">
        <v>429</v>
      </c>
      <c r="D204" s="242" t="s">
        <v>163</v>
      </c>
      <c r="E204" s="243" t="s">
        <v>1441</v>
      </c>
      <c r="F204" s="244" t="s">
        <v>1442</v>
      </c>
      <c r="G204" s="245" t="s">
        <v>289</v>
      </c>
      <c r="H204" s="246">
        <v>2</v>
      </c>
      <c r="I204" s="247"/>
      <c r="J204" s="248">
        <f>ROUND(I204*H204,2)</f>
        <v>0</v>
      </c>
      <c r="K204" s="244" t="s">
        <v>1</v>
      </c>
      <c r="L204" s="43"/>
      <c r="M204" s="249" t="s">
        <v>1</v>
      </c>
      <c r="N204" s="250" t="s">
        <v>41</v>
      </c>
      <c r="O204" s="90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3" t="s">
        <v>273</v>
      </c>
      <c r="AT204" s="253" t="s">
        <v>163</v>
      </c>
      <c r="AU204" s="253" t="s">
        <v>86</v>
      </c>
      <c r="AY204" s="16" t="s">
        <v>161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6" t="s">
        <v>84</v>
      </c>
      <c r="BK204" s="254">
        <f>ROUND(I204*H204,2)</f>
        <v>0</v>
      </c>
      <c r="BL204" s="16" t="s">
        <v>273</v>
      </c>
      <c r="BM204" s="253" t="s">
        <v>1443</v>
      </c>
    </row>
    <row r="205" spans="1:47" s="2" customFormat="1" ht="12">
      <c r="A205" s="37"/>
      <c r="B205" s="38"/>
      <c r="C205" s="39"/>
      <c r="D205" s="255" t="s">
        <v>170</v>
      </c>
      <c r="E205" s="39"/>
      <c r="F205" s="256" t="s">
        <v>1442</v>
      </c>
      <c r="G205" s="39"/>
      <c r="H205" s="39"/>
      <c r="I205" s="153"/>
      <c r="J205" s="39"/>
      <c r="K205" s="39"/>
      <c r="L205" s="43"/>
      <c r="M205" s="257"/>
      <c r="N205" s="25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86</v>
      </c>
    </row>
    <row r="206" spans="1:65" s="2" customFormat="1" ht="16.5" customHeight="1">
      <c r="A206" s="37"/>
      <c r="B206" s="38"/>
      <c r="C206" s="281" t="s">
        <v>440</v>
      </c>
      <c r="D206" s="281" t="s">
        <v>214</v>
      </c>
      <c r="E206" s="282" t="s">
        <v>1444</v>
      </c>
      <c r="F206" s="283" t="s">
        <v>1445</v>
      </c>
      <c r="G206" s="284" t="s">
        <v>289</v>
      </c>
      <c r="H206" s="285">
        <v>2</v>
      </c>
      <c r="I206" s="286"/>
      <c r="J206" s="287">
        <f>ROUND(I206*H206,2)</f>
        <v>0</v>
      </c>
      <c r="K206" s="283" t="s">
        <v>1</v>
      </c>
      <c r="L206" s="288"/>
      <c r="M206" s="289" t="s">
        <v>1</v>
      </c>
      <c r="N206" s="290" t="s">
        <v>41</v>
      </c>
      <c r="O206" s="90"/>
      <c r="P206" s="251">
        <f>O206*H206</f>
        <v>0</v>
      </c>
      <c r="Q206" s="251">
        <v>6E-05</v>
      </c>
      <c r="R206" s="251">
        <f>Q206*H206</f>
        <v>0.00012</v>
      </c>
      <c r="S206" s="251">
        <v>0</v>
      </c>
      <c r="T206" s="25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3" t="s">
        <v>368</v>
      </c>
      <c r="AT206" s="253" t="s">
        <v>214</v>
      </c>
      <c r="AU206" s="253" t="s">
        <v>86</v>
      </c>
      <c r="AY206" s="16" t="s">
        <v>161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6" t="s">
        <v>84</v>
      </c>
      <c r="BK206" s="254">
        <f>ROUND(I206*H206,2)</f>
        <v>0</v>
      </c>
      <c r="BL206" s="16" t="s">
        <v>273</v>
      </c>
      <c r="BM206" s="253" t="s">
        <v>1446</v>
      </c>
    </row>
    <row r="207" spans="1:47" s="2" customFormat="1" ht="12">
      <c r="A207" s="37"/>
      <c r="B207" s="38"/>
      <c r="C207" s="39"/>
      <c r="D207" s="255" t="s">
        <v>170</v>
      </c>
      <c r="E207" s="39"/>
      <c r="F207" s="256" t="s">
        <v>1445</v>
      </c>
      <c r="G207" s="39"/>
      <c r="H207" s="39"/>
      <c r="I207" s="153"/>
      <c r="J207" s="39"/>
      <c r="K207" s="39"/>
      <c r="L207" s="43"/>
      <c r="M207" s="257"/>
      <c r="N207" s="25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86</v>
      </c>
    </row>
    <row r="208" spans="1:65" s="2" customFormat="1" ht="21.75" customHeight="1">
      <c r="A208" s="37"/>
      <c r="B208" s="38"/>
      <c r="C208" s="242" t="s">
        <v>309</v>
      </c>
      <c r="D208" s="242" t="s">
        <v>163</v>
      </c>
      <c r="E208" s="243" t="s">
        <v>1447</v>
      </c>
      <c r="F208" s="244" t="s">
        <v>1448</v>
      </c>
      <c r="G208" s="245" t="s">
        <v>289</v>
      </c>
      <c r="H208" s="246">
        <v>6</v>
      </c>
      <c r="I208" s="247"/>
      <c r="J208" s="248">
        <f>ROUND(I208*H208,2)</f>
        <v>0</v>
      </c>
      <c r="K208" s="244" t="s">
        <v>1</v>
      </c>
      <c r="L208" s="43"/>
      <c r="M208" s="249" t="s">
        <v>1</v>
      </c>
      <c r="N208" s="250" t="s">
        <v>41</v>
      </c>
      <c r="O208" s="90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3" t="s">
        <v>273</v>
      </c>
      <c r="AT208" s="253" t="s">
        <v>163</v>
      </c>
      <c r="AU208" s="253" t="s">
        <v>86</v>
      </c>
      <c r="AY208" s="16" t="s">
        <v>161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6" t="s">
        <v>84</v>
      </c>
      <c r="BK208" s="254">
        <f>ROUND(I208*H208,2)</f>
        <v>0</v>
      </c>
      <c r="BL208" s="16" t="s">
        <v>273</v>
      </c>
      <c r="BM208" s="253" t="s">
        <v>1449</v>
      </c>
    </row>
    <row r="209" spans="1:47" s="2" customFormat="1" ht="12">
      <c r="A209" s="37"/>
      <c r="B209" s="38"/>
      <c r="C209" s="39"/>
      <c r="D209" s="255" t="s">
        <v>170</v>
      </c>
      <c r="E209" s="39"/>
      <c r="F209" s="256" t="s">
        <v>1448</v>
      </c>
      <c r="G209" s="39"/>
      <c r="H209" s="39"/>
      <c r="I209" s="153"/>
      <c r="J209" s="39"/>
      <c r="K209" s="39"/>
      <c r="L209" s="43"/>
      <c r="M209" s="257"/>
      <c r="N209" s="258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86</v>
      </c>
    </row>
    <row r="210" spans="1:65" s="2" customFormat="1" ht="16.5" customHeight="1">
      <c r="A210" s="37"/>
      <c r="B210" s="38"/>
      <c r="C210" s="281" t="s">
        <v>316</v>
      </c>
      <c r="D210" s="281" t="s">
        <v>214</v>
      </c>
      <c r="E210" s="282" t="s">
        <v>1450</v>
      </c>
      <c r="F210" s="283" t="s">
        <v>1451</v>
      </c>
      <c r="G210" s="284" t="s">
        <v>289</v>
      </c>
      <c r="H210" s="285">
        <v>3</v>
      </c>
      <c r="I210" s="286"/>
      <c r="J210" s="287">
        <f>ROUND(I210*H210,2)</f>
        <v>0</v>
      </c>
      <c r="K210" s="283" t="s">
        <v>1</v>
      </c>
      <c r="L210" s="288"/>
      <c r="M210" s="289" t="s">
        <v>1</v>
      </c>
      <c r="N210" s="290" t="s">
        <v>41</v>
      </c>
      <c r="O210" s="90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3" t="s">
        <v>368</v>
      </c>
      <c r="AT210" s="253" t="s">
        <v>214</v>
      </c>
      <c r="AU210" s="253" t="s">
        <v>86</v>
      </c>
      <c r="AY210" s="16" t="s">
        <v>161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6" t="s">
        <v>84</v>
      </c>
      <c r="BK210" s="254">
        <f>ROUND(I210*H210,2)</f>
        <v>0</v>
      </c>
      <c r="BL210" s="16" t="s">
        <v>273</v>
      </c>
      <c r="BM210" s="253" t="s">
        <v>1452</v>
      </c>
    </row>
    <row r="211" spans="1:47" s="2" customFormat="1" ht="12">
      <c r="A211" s="37"/>
      <c r="B211" s="38"/>
      <c r="C211" s="39"/>
      <c r="D211" s="255" t="s">
        <v>170</v>
      </c>
      <c r="E211" s="39"/>
      <c r="F211" s="256" t="s">
        <v>1451</v>
      </c>
      <c r="G211" s="39"/>
      <c r="H211" s="39"/>
      <c r="I211" s="153"/>
      <c r="J211" s="39"/>
      <c r="K211" s="39"/>
      <c r="L211" s="43"/>
      <c r="M211" s="257"/>
      <c r="N211" s="258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86</v>
      </c>
    </row>
    <row r="212" spans="1:65" s="2" customFormat="1" ht="21.75" customHeight="1">
      <c r="A212" s="37"/>
      <c r="B212" s="38"/>
      <c r="C212" s="281" t="s">
        <v>323</v>
      </c>
      <c r="D212" s="281" t="s">
        <v>214</v>
      </c>
      <c r="E212" s="282" t="s">
        <v>1453</v>
      </c>
      <c r="F212" s="283" t="s">
        <v>1454</v>
      </c>
      <c r="G212" s="284" t="s">
        <v>289</v>
      </c>
      <c r="H212" s="285">
        <v>3</v>
      </c>
      <c r="I212" s="286"/>
      <c r="J212" s="287">
        <f>ROUND(I212*H212,2)</f>
        <v>0</v>
      </c>
      <c r="K212" s="283" t="s">
        <v>1</v>
      </c>
      <c r="L212" s="288"/>
      <c r="M212" s="289" t="s">
        <v>1</v>
      </c>
      <c r="N212" s="290" t="s">
        <v>41</v>
      </c>
      <c r="O212" s="90"/>
      <c r="P212" s="251">
        <f>O212*H212</f>
        <v>0</v>
      </c>
      <c r="Q212" s="251">
        <v>0.00013</v>
      </c>
      <c r="R212" s="251">
        <f>Q212*H212</f>
        <v>0.00038999999999999994</v>
      </c>
      <c r="S212" s="251">
        <v>0</v>
      </c>
      <c r="T212" s="25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3" t="s">
        <v>368</v>
      </c>
      <c r="AT212" s="253" t="s">
        <v>214</v>
      </c>
      <c r="AU212" s="253" t="s">
        <v>86</v>
      </c>
      <c r="AY212" s="16" t="s">
        <v>161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6" t="s">
        <v>84</v>
      </c>
      <c r="BK212" s="254">
        <f>ROUND(I212*H212,2)</f>
        <v>0</v>
      </c>
      <c r="BL212" s="16" t="s">
        <v>273</v>
      </c>
      <c r="BM212" s="253" t="s">
        <v>1455</v>
      </c>
    </row>
    <row r="213" spans="1:47" s="2" customFormat="1" ht="12">
      <c r="A213" s="37"/>
      <c r="B213" s="38"/>
      <c r="C213" s="39"/>
      <c r="D213" s="255" t="s">
        <v>170</v>
      </c>
      <c r="E213" s="39"/>
      <c r="F213" s="256" t="s">
        <v>1454</v>
      </c>
      <c r="G213" s="39"/>
      <c r="H213" s="39"/>
      <c r="I213" s="153"/>
      <c r="J213" s="39"/>
      <c r="K213" s="39"/>
      <c r="L213" s="43"/>
      <c r="M213" s="257"/>
      <c r="N213" s="258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170</v>
      </c>
      <c r="AU213" s="16" t="s">
        <v>86</v>
      </c>
    </row>
    <row r="214" spans="1:65" s="2" customFormat="1" ht="21.75" customHeight="1">
      <c r="A214" s="37"/>
      <c r="B214" s="38"/>
      <c r="C214" s="242" t="s">
        <v>328</v>
      </c>
      <c r="D214" s="242" t="s">
        <v>163</v>
      </c>
      <c r="E214" s="243" t="s">
        <v>1456</v>
      </c>
      <c r="F214" s="244" t="s">
        <v>1457</v>
      </c>
      <c r="G214" s="245" t="s">
        <v>289</v>
      </c>
      <c r="H214" s="246">
        <v>4</v>
      </c>
      <c r="I214" s="247"/>
      <c r="J214" s="248">
        <f>ROUND(I214*H214,2)</f>
        <v>0</v>
      </c>
      <c r="K214" s="244" t="s">
        <v>1</v>
      </c>
      <c r="L214" s="43"/>
      <c r="M214" s="249" t="s">
        <v>1</v>
      </c>
      <c r="N214" s="250" t="s">
        <v>41</v>
      </c>
      <c r="O214" s="90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3" t="s">
        <v>273</v>
      </c>
      <c r="AT214" s="253" t="s">
        <v>163</v>
      </c>
      <c r="AU214" s="253" t="s">
        <v>86</v>
      </c>
      <c r="AY214" s="16" t="s">
        <v>161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6" t="s">
        <v>84</v>
      </c>
      <c r="BK214" s="254">
        <f>ROUND(I214*H214,2)</f>
        <v>0</v>
      </c>
      <c r="BL214" s="16" t="s">
        <v>273</v>
      </c>
      <c r="BM214" s="253" t="s">
        <v>1458</v>
      </c>
    </row>
    <row r="215" spans="1:47" s="2" customFormat="1" ht="12">
      <c r="A215" s="37"/>
      <c r="B215" s="38"/>
      <c r="C215" s="39"/>
      <c r="D215" s="255" t="s">
        <v>170</v>
      </c>
      <c r="E215" s="39"/>
      <c r="F215" s="256" t="s">
        <v>1457</v>
      </c>
      <c r="G215" s="39"/>
      <c r="H215" s="39"/>
      <c r="I215" s="153"/>
      <c r="J215" s="39"/>
      <c r="K215" s="39"/>
      <c r="L215" s="43"/>
      <c r="M215" s="257"/>
      <c r="N215" s="258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86</v>
      </c>
    </row>
    <row r="216" spans="1:65" s="2" customFormat="1" ht="33" customHeight="1">
      <c r="A216" s="37"/>
      <c r="B216" s="38"/>
      <c r="C216" s="242" t="s">
        <v>8</v>
      </c>
      <c r="D216" s="242" t="s">
        <v>163</v>
      </c>
      <c r="E216" s="243" t="s">
        <v>1459</v>
      </c>
      <c r="F216" s="244" t="s">
        <v>1460</v>
      </c>
      <c r="G216" s="245" t="s">
        <v>289</v>
      </c>
      <c r="H216" s="246">
        <v>2</v>
      </c>
      <c r="I216" s="247"/>
      <c r="J216" s="248">
        <f>ROUND(I216*H216,2)</f>
        <v>0</v>
      </c>
      <c r="K216" s="244" t="s">
        <v>1</v>
      </c>
      <c r="L216" s="43"/>
      <c r="M216" s="249" t="s">
        <v>1</v>
      </c>
      <c r="N216" s="250" t="s">
        <v>41</v>
      </c>
      <c r="O216" s="90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3" t="s">
        <v>273</v>
      </c>
      <c r="AT216" s="253" t="s">
        <v>163</v>
      </c>
      <c r="AU216" s="253" t="s">
        <v>86</v>
      </c>
      <c r="AY216" s="16" t="s">
        <v>161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6" t="s">
        <v>84</v>
      </c>
      <c r="BK216" s="254">
        <f>ROUND(I216*H216,2)</f>
        <v>0</v>
      </c>
      <c r="BL216" s="16" t="s">
        <v>273</v>
      </c>
      <c r="BM216" s="253" t="s">
        <v>1461</v>
      </c>
    </row>
    <row r="217" spans="1:47" s="2" customFormat="1" ht="12">
      <c r="A217" s="37"/>
      <c r="B217" s="38"/>
      <c r="C217" s="39"/>
      <c r="D217" s="255" t="s">
        <v>170</v>
      </c>
      <c r="E217" s="39"/>
      <c r="F217" s="256" t="s">
        <v>1460</v>
      </c>
      <c r="G217" s="39"/>
      <c r="H217" s="39"/>
      <c r="I217" s="153"/>
      <c r="J217" s="39"/>
      <c r="K217" s="39"/>
      <c r="L217" s="43"/>
      <c r="M217" s="257"/>
      <c r="N217" s="258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86</v>
      </c>
    </row>
    <row r="218" spans="1:65" s="2" customFormat="1" ht="21.75" customHeight="1">
      <c r="A218" s="37"/>
      <c r="B218" s="38"/>
      <c r="C218" s="281" t="s">
        <v>273</v>
      </c>
      <c r="D218" s="281" t="s">
        <v>214</v>
      </c>
      <c r="E218" s="282" t="s">
        <v>1462</v>
      </c>
      <c r="F218" s="283" t="s">
        <v>1463</v>
      </c>
      <c r="G218" s="284" t="s">
        <v>289</v>
      </c>
      <c r="H218" s="285">
        <v>2</v>
      </c>
      <c r="I218" s="286"/>
      <c r="J218" s="287">
        <f>ROUND(I218*H218,2)</f>
        <v>0</v>
      </c>
      <c r="K218" s="283" t="s">
        <v>1</v>
      </c>
      <c r="L218" s="288"/>
      <c r="M218" s="289" t="s">
        <v>1</v>
      </c>
      <c r="N218" s="290" t="s">
        <v>41</v>
      </c>
      <c r="O218" s="90"/>
      <c r="P218" s="251">
        <f>O218*H218</f>
        <v>0</v>
      </c>
      <c r="Q218" s="251">
        <v>0</v>
      </c>
      <c r="R218" s="251">
        <f>Q218*H218</f>
        <v>0</v>
      </c>
      <c r="S218" s="251">
        <v>0</v>
      </c>
      <c r="T218" s="25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3" t="s">
        <v>368</v>
      </c>
      <c r="AT218" s="253" t="s">
        <v>214</v>
      </c>
      <c r="AU218" s="253" t="s">
        <v>86</v>
      </c>
      <c r="AY218" s="16" t="s">
        <v>161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6" t="s">
        <v>84</v>
      </c>
      <c r="BK218" s="254">
        <f>ROUND(I218*H218,2)</f>
        <v>0</v>
      </c>
      <c r="BL218" s="16" t="s">
        <v>273</v>
      </c>
      <c r="BM218" s="253" t="s">
        <v>1464</v>
      </c>
    </row>
    <row r="219" spans="1:47" s="2" customFormat="1" ht="12">
      <c r="A219" s="37"/>
      <c r="B219" s="38"/>
      <c r="C219" s="39"/>
      <c r="D219" s="255" t="s">
        <v>170</v>
      </c>
      <c r="E219" s="39"/>
      <c r="F219" s="256" t="s">
        <v>1463</v>
      </c>
      <c r="G219" s="39"/>
      <c r="H219" s="39"/>
      <c r="I219" s="153"/>
      <c r="J219" s="39"/>
      <c r="K219" s="39"/>
      <c r="L219" s="43"/>
      <c r="M219" s="257"/>
      <c r="N219" s="258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86</v>
      </c>
    </row>
    <row r="220" spans="1:65" s="2" customFormat="1" ht="33" customHeight="1">
      <c r="A220" s="37"/>
      <c r="B220" s="38"/>
      <c r="C220" s="242" t="s">
        <v>279</v>
      </c>
      <c r="D220" s="242" t="s">
        <v>163</v>
      </c>
      <c r="E220" s="243" t="s">
        <v>1459</v>
      </c>
      <c r="F220" s="244" t="s">
        <v>1460</v>
      </c>
      <c r="G220" s="245" t="s">
        <v>289</v>
      </c>
      <c r="H220" s="246">
        <v>12</v>
      </c>
      <c r="I220" s="247"/>
      <c r="J220" s="248">
        <f>ROUND(I220*H220,2)</f>
        <v>0</v>
      </c>
      <c r="K220" s="244" t="s">
        <v>1</v>
      </c>
      <c r="L220" s="43"/>
      <c r="M220" s="249" t="s">
        <v>1</v>
      </c>
      <c r="N220" s="250" t="s">
        <v>41</v>
      </c>
      <c r="O220" s="90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3" t="s">
        <v>273</v>
      </c>
      <c r="AT220" s="253" t="s">
        <v>163</v>
      </c>
      <c r="AU220" s="253" t="s">
        <v>86</v>
      </c>
      <c r="AY220" s="16" t="s">
        <v>161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6" t="s">
        <v>84</v>
      </c>
      <c r="BK220" s="254">
        <f>ROUND(I220*H220,2)</f>
        <v>0</v>
      </c>
      <c r="BL220" s="16" t="s">
        <v>273</v>
      </c>
      <c r="BM220" s="253" t="s">
        <v>1465</v>
      </c>
    </row>
    <row r="221" spans="1:47" s="2" customFormat="1" ht="12">
      <c r="A221" s="37"/>
      <c r="B221" s="38"/>
      <c r="C221" s="39"/>
      <c r="D221" s="255" t="s">
        <v>170</v>
      </c>
      <c r="E221" s="39"/>
      <c r="F221" s="256" t="s">
        <v>1460</v>
      </c>
      <c r="G221" s="39"/>
      <c r="H221" s="39"/>
      <c r="I221" s="153"/>
      <c r="J221" s="39"/>
      <c r="K221" s="39"/>
      <c r="L221" s="43"/>
      <c r="M221" s="257"/>
      <c r="N221" s="258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86</v>
      </c>
    </row>
    <row r="222" spans="1:65" s="2" customFormat="1" ht="21.75" customHeight="1">
      <c r="A222" s="37"/>
      <c r="B222" s="38"/>
      <c r="C222" s="281" t="s">
        <v>286</v>
      </c>
      <c r="D222" s="281" t="s">
        <v>214</v>
      </c>
      <c r="E222" s="282" t="s">
        <v>1466</v>
      </c>
      <c r="F222" s="283" t="s">
        <v>1467</v>
      </c>
      <c r="G222" s="284" t="s">
        <v>289</v>
      </c>
      <c r="H222" s="285">
        <v>12</v>
      </c>
      <c r="I222" s="286"/>
      <c r="J222" s="287">
        <f>ROUND(I222*H222,2)</f>
        <v>0</v>
      </c>
      <c r="K222" s="283" t="s">
        <v>1</v>
      </c>
      <c r="L222" s="288"/>
      <c r="M222" s="289" t="s">
        <v>1</v>
      </c>
      <c r="N222" s="290" t="s">
        <v>41</v>
      </c>
      <c r="O222" s="90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3" t="s">
        <v>368</v>
      </c>
      <c r="AT222" s="253" t="s">
        <v>214</v>
      </c>
      <c r="AU222" s="253" t="s">
        <v>86</v>
      </c>
      <c r="AY222" s="16" t="s">
        <v>161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6" t="s">
        <v>84</v>
      </c>
      <c r="BK222" s="254">
        <f>ROUND(I222*H222,2)</f>
        <v>0</v>
      </c>
      <c r="BL222" s="16" t="s">
        <v>273</v>
      </c>
      <c r="BM222" s="253" t="s">
        <v>1468</v>
      </c>
    </row>
    <row r="223" spans="1:47" s="2" customFormat="1" ht="12">
      <c r="A223" s="37"/>
      <c r="B223" s="38"/>
      <c r="C223" s="39"/>
      <c r="D223" s="255" t="s">
        <v>170</v>
      </c>
      <c r="E223" s="39"/>
      <c r="F223" s="256" t="s">
        <v>1467</v>
      </c>
      <c r="G223" s="39"/>
      <c r="H223" s="39"/>
      <c r="I223" s="153"/>
      <c r="J223" s="39"/>
      <c r="K223" s="39"/>
      <c r="L223" s="43"/>
      <c r="M223" s="257"/>
      <c r="N223" s="258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86</v>
      </c>
    </row>
    <row r="224" spans="1:63" s="12" customFormat="1" ht="25.9" customHeight="1">
      <c r="A224" s="12"/>
      <c r="B224" s="226"/>
      <c r="C224" s="227"/>
      <c r="D224" s="228" t="s">
        <v>75</v>
      </c>
      <c r="E224" s="229" t="s">
        <v>214</v>
      </c>
      <c r="F224" s="229" t="s">
        <v>1469</v>
      </c>
      <c r="G224" s="227"/>
      <c r="H224" s="227"/>
      <c r="I224" s="230"/>
      <c r="J224" s="231">
        <f>BK224</f>
        <v>0</v>
      </c>
      <c r="K224" s="227"/>
      <c r="L224" s="232"/>
      <c r="M224" s="233"/>
      <c r="N224" s="234"/>
      <c r="O224" s="234"/>
      <c r="P224" s="235">
        <f>P225</f>
        <v>0</v>
      </c>
      <c r="Q224" s="234"/>
      <c r="R224" s="235">
        <f>R225</f>
        <v>0</v>
      </c>
      <c r="S224" s="234"/>
      <c r="T224" s="236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7" t="s">
        <v>184</v>
      </c>
      <c r="AT224" s="238" t="s">
        <v>75</v>
      </c>
      <c r="AU224" s="238" t="s">
        <v>76</v>
      </c>
      <c r="AY224" s="237" t="s">
        <v>161</v>
      </c>
      <c r="BK224" s="239">
        <f>BK225</f>
        <v>0</v>
      </c>
    </row>
    <row r="225" spans="1:63" s="12" customFormat="1" ht="22.8" customHeight="1">
      <c r="A225" s="12"/>
      <c r="B225" s="226"/>
      <c r="C225" s="227"/>
      <c r="D225" s="228" t="s">
        <v>75</v>
      </c>
      <c r="E225" s="240" t="s">
        <v>1470</v>
      </c>
      <c r="F225" s="240" t="s">
        <v>1471</v>
      </c>
      <c r="G225" s="227"/>
      <c r="H225" s="227"/>
      <c r="I225" s="230"/>
      <c r="J225" s="241">
        <f>BK225</f>
        <v>0</v>
      </c>
      <c r="K225" s="227"/>
      <c r="L225" s="232"/>
      <c r="M225" s="233"/>
      <c r="N225" s="234"/>
      <c r="O225" s="234"/>
      <c r="P225" s="235">
        <f>SUM(P226:P235)</f>
        <v>0</v>
      </c>
      <c r="Q225" s="234"/>
      <c r="R225" s="235">
        <f>SUM(R226:R235)</f>
        <v>0</v>
      </c>
      <c r="S225" s="234"/>
      <c r="T225" s="236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7" t="s">
        <v>184</v>
      </c>
      <c r="AT225" s="238" t="s">
        <v>75</v>
      </c>
      <c r="AU225" s="238" t="s">
        <v>84</v>
      </c>
      <c r="AY225" s="237" t="s">
        <v>161</v>
      </c>
      <c r="BK225" s="239">
        <f>SUM(BK226:BK235)</f>
        <v>0</v>
      </c>
    </row>
    <row r="226" spans="1:65" s="2" customFormat="1" ht="44.25" customHeight="1">
      <c r="A226" s="37"/>
      <c r="B226" s="38"/>
      <c r="C226" s="242" t="s">
        <v>464</v>
      </c>
      <c r="D226" s="242" t="s">
        <v>163</v>
      </c>
      <c r="E226" s="243" t="s">
        <v>1472</v>
      </c>
      <c r="F226" s="244" t="s">
        <v>1473</v>
      </c>
      <c r="G226" s="245" t="s">
        <v>289</v>
      </c>
      <c r="H226" s="246">
        <v>30</v>
      </c>
      <c r="I226" s="247"/>
      <c r="J226" s="248">
        <f>ROUND(I226*H226,2)</f>
        <v>0</v>
      </c>
      <c r="K226" s="244" t="s">
        <v>1</v>
      </c>
      <c r="L226" s="43"/>
      <c r="M226" s="249" t="s">
        <v>1</v>
      </c>
      <c r="N226" s="250" t="s">
        <v>41</v>
      </c>
      <c r="O226" s="90"/>
      <c r="P226" s="251">
        <f>O226*H226</f>
        <v>0</v>
      </c>
      <c r="Q226" s="251">
        <v>0</v>
      </c>
      <c r="R226" s="251">
        <f>Q226*H226</f>
        <v>0</v>
      </c>
      <c r="S226" s="251">
        <v>0</v>
      </c>
      <c r="T226" s="252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3" t="s">
        <v>554</v>
      </c>
      <c r="AT226" s="253" t="s">
        <v>163</v>
      </c>
      <c r="AU226" s="253" t="s">
        <v>86</v>
      </c>
      <c r="AY226" s="16" t="s">
        <v>161</v>
      </c>
      <c r="BE226" s="254">
        <f>IF(N226="základní",J226,0)</f>
        <v>0</v>
      </c>
      <c r="BF226" s="254">
        <f>IF(N226="snížená",J226,0)</f>
        <v>0</v>
      </c>
      <c r="BG226" s="254">
        <f>IF(N226="zákl. přenesená",J226,0)</f>
        <v>0</v>
      </c>
      <c r="BH226" s="254">
        <f>IF(N226="sníž. přenesená",J226,0)</f>
        <v>0</v>
      </c>
      <c r="BI226" s="254">
        <f>IF(N226="nulová",J226,0)</f>
        <v>0</v>
      </c>
      <c r="BJ226" s="16" t="s">
        <v>84</v>
      </c>
      <c r="BK226" s="254">
        <f>ROUND(I226*H226,2)</f>
        <v>0</v>
      </c>
      <c r="BL226" s="16" t="s">
        <v>554</v>
      </c>
      <c r="BM226" s="253" t="s">
        <v>1474</v>
      </c>
    </row>
    <row r="227" spans="1:47" s="2" customFormat="1" ht="12">
      <c r="A227" s="37"/>
      <c r="B227" s="38"/>
      <c r="C227" s="39"/>
      <c r="D227" s="255" t="s">
        <v>170</v>
      </c>
      <c r="E227" s="39"/>
      <c r="F227" s="256" t="s">
        <v>1473</v>
      </c>
      <c r="G227" s="39"/>
      <c r="H227" s="39"/>
      <c r="I227" s="153"/>
      <c r="J227" s="39"/>
      <c r="K227" s="39"/>
      <c r="L227" s="43"/>
      <c r="M227" s="257"/>
      <c r="N227" s="25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86</v>
      </c>
    </row>
    <row r="228" spans="1:65" s="2" customFormat="1" ht="33" customHeight="1">
      <c r="A228" s="37"/>
      <c r="B228" s="38"/>
      <c r="C228" s="242" t="s">
        <v>483</v>
      </c>
      <c r="D228" s="242" t="s">
        <v>163</v>
      </c>
      <c r="E228" s="243" t="s">
        <v>1475</v>
      </c>
      <c r="F228" s="244" t="s">
        <v>1476</v>
      </c>
      <c r="G228" s="245" t="s">
        <v>234</v>
      </c>
      <c r="H228" s="246">
        <v>20</v>
      </c>
      <c r="I228" s="247"/>
      <c r="J228" s="248">
        <f>ROUND(I228*H228,2)</f>
        <v>0</v>
      </c>
      <c r="K228" s="244" t="s">
        <v>1</v>
      </c>
      <c r="L228" s="43"/>
      <c r="M228" s="249" t="s">
        <v>1</v>
      </c>
      <c r="N228" s="250" t="s">
        <v>41</v>
      </c>
      <c r="O228" s="90"/>
      <c r="P228" s="251">
        <f>O228*H228</f>
        <v>0</v>
      </c>
      <c r="Q228" s="251">
        <v>0</v>
      </c>
      <c r="R228" s="251">
        <f>Q228*H228</f>
        <v>0</v>
      </c>
      <c r="S228" s="251">
        <v>0</v>
      </c>
      <c r="T228" s="25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3" t="s">
        <v>554</v>
      </c>
      <c r="AT228" s="253" t="s">
        <v>163</v>
      </c>
      <c r="AU228" s="253" t="s">
        <v>86</v>
      </c>
      <c r="AY228" s="16" t="s">
        <v>161</v>
      </c>
      <c r="BE228" s="254">
        <f>IF(N228="základní",J228,0)</f>
        <v>0</v>
      </c>
      <c r="BF228" s="254">
        <f>IF(N228="snížená",J228,0)</f>
        <v>0</v>
      </c>
      <c r="BG228" s="254">
        <f>IF(N228="zákl. přenesená",J228,0)</f>
        <v>0</v>
      </c>
      <c r="BH228" s="254">
        <f>IF(N228="sníž. přenesená",J228,0)</f>
        <v>0</v>
      </c>
      <c r="BI228" s="254">
        <f>IF(N228="nulová",J228,0)</f>
        <v>0</v>
      </c>
      <c r="BJ228" s="16" t="s">
        <v>84</v>
      </c>
      <c r="BK228" s="254">
        <f>ROUND(I228*H228,2)</f>
        <v>0</v>
      </c>
      <c r="BL228" s="16" t="s">
        <v>554</v>
      </c>
      <c r="BM228" s="253" t="s">
        <v>1477</v>
      </c>
    </row>
    <row r="229" spans="1:47" s="2" customFormat="1" ht="12">
      <c r="A229" s="37"/>
      <c r="B229" s="38"/>
      <c r="C229" s="39"/>
      <c r="D229" s="255" t="s">
        <v>170</v>
      </c>
      <c r="E229" s="39"/>
      <c r="F229" s="256" t="s">
        <v>1476</v>
      </c>
      <c r="G229" s="39"/>
      <c r="H229" s="39"/>
      <c r="I229" s="153"/>
      <c r="J229" s="39"/>
      <c r="K229" s="39"/>
      <c r="L229" s="43"/>
      <c r="M229" s="257"/>
      <c r="N229" s="258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170</v>
      </c>
      <c r="AU229" s="16" t="s">
        <v>86</v>
      </c>
    </row>
    <row r="230" spans="1:65" s="2" customFormat="1" ht="33" customHeight="1">
      <c r="A230" s="37"/>
      <c r="B230" s="38"/>
      <c r="C230" s="242" t="s">
        <v>488</v>
      </c>
      <c r="D230" s="242" t="s">
        <v>163</v>
      </c>
      <c r="E230" s="243" t="s">
        <v>1478</v>
      </c>
      <c r="F230" s="244" t="s">
        <v>1479</v>
      </c>
      <c r="G230" s="245" t="s">
        <v>234</v>
      </c>
      <c r="H230" s="246">
        <v>10</v>
      </c>
      <c r="I230" s="247"/>
      <c r="J230" s="248">
        <f>ROUND(I230*H230,2)</f>
        <v>0</v>
      </c>
      <c r="K230" s="244" t="s">
        <v>1</v>
      </c>
      <c r="L230" s="43"/>
      <c r="M230" s="249" t="s">
        <v>1</v>
      </c>
      <c r="N230" s="250" t="s">
        <v>41</v>
      </c>
      <c r="O230" s="90"/>
      <c r="P230" s="251">
        <f>O230*H230</f>
        <v>0</v>
      </c>
      <c r="Q230" s="251">
        <v>0</v>
      </c>
      <c r="R230" s="251">
        <f>Q230*H230</f>
        <v>0</v>
      </c>
      <c r="S230" s="251">
        <v>0</v>
      </c>
      <c r="T230" s="25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3" t="s">
        <v>554</v>
      </c>
      <c r="AT230" s="253" t="s">
        <v>163</v>
      </c>
      <c r="AU230" s="253" t="s">
        <v>86</v>
      </c>
      <c r="AY230" s="16" t="s">
        <v>161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6" t="s">
        <v>84</v>
      </c>
      <c r="BK230" s="254">
        <f>ROUND(I230*H230,2)</f>
        <v>0</v>
      </c>
      <c r="BL230" s="16" t="s">
        <v>554</v>
      </c>
      <c r="BM230" s="253" t="s">
        <v>1480</v>
      </c>
    </row>
    <row r="231" spans="1:47" s="2" customFormat="1" ht="12">
      <c r="A231" s="37"/>
      <c r="B231" s="38"/>
      <c r="C231" s="39"/>
      <c r="D231" s="255" t="s">
        <v>170</v>
      </c>
      <c r="E231" s="39"/>
      <c r="F231" s="256" t="s">
        <v>1479</v>
      </c>
      <c r="G231" s="39"/>
      <c r="H231" s="39"/>
      <c r="I231" s="153"/>
      <c r="J231" s="39"/>
      <c r="K231" s="39"/>
      <c r="L231" s="43"/>
      <c r="M231" s="257"/>
      <c r="N231" s="25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86</v>
      </c>
    </row>
    <row r="232" spans="1:65" s="2" customFormat="1" ht="33" customHeight="1">
      <c r="A232" s="37"/>
      <c r="B232" s="38"/>
      <c r="C232" s="242" t="s">
        <v>478</v>
      </c>
      <c r="D232" s="242" t="s">
        <v>163</v>
      </c>
      <c r="E232" s="243" t="s">
        <v>1481</v>
      </c>
      <c r="F232" s="244" t="s">
        <v>1482</v>
      </c>
      <c r="G232" s="245" t="s">
        <v>234</v>
      </c>
      <c r="H232" s="246">
        <v>30</v>
      </c>
      <c r="I232" s="247"/>
      <c r="J232" s="248">
        <f>ROUND(I232*H232,2)</f>
        <v>0</v>
      </c>
      <c r="K232" s="244" t="s">
        <v>1</v>
      </c>
      <c r="L232" s="43"/>
      <c r="M232" s="249" t="s">
        <v>1</v>
      </c>
      <c r="N232" s="250" t="s">
        <v>41</v>
      </c>
      <c r="O232" s="90"/>
      <c r="P232" s="251">
        <f>O232*H232</f>
        <v>0</v>
      </c>
      <c r="Q232" s="251">
        <v>0</v>
      </c>
      <c r="R232" s="251">
        <f>Q232*H232</f>
        <v>0</v>
      </c>
      <c r="S232" s="251">
        <v>0</v>
      </c>
      <c r="T232" s="25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3" t="s">
        <v>554</v>
      </c>
      <c r="AT232" s="253" t="s">
        <v>163</v>
      </c>
      <c r="AU232" s="253" t="s">
        <v>86</v>
      </c>
      <c r="AY232" s="16" t="s">
        <v>161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6" t="s">
        <v>84</v>
      </c>
      <c r="BK232" s="254">
        <f>ROUND(I232*H232,2)</f>
        <v>0</v>
      </c>
      <c r="BL232" s="16" t="s">
        <v>554</v>
      </c>
      <c r="BM232" s="253" t="s">
        <v>1483</v>
      </c>
    </row>
    <row r="233" spans="1:47" s="2" customFormat="1" ht="12">
      <c r="A233" s="37"/>
      <c r="B233" s="38"/>
      <c r="C233" s="39"/>
      <c r="D233" s="255" t="s">
        <v>170</v>
      </c>
      <c r="E233" s="39"/>
      <c r="F233" s="256" t="s">
        <v>1482</v>
      </c>
      <c r="G233" s="39"/>
      <c r="H233" s="39"/>
      <c r="I233" s="153"/>
      <c r="J233" s="39"/>
      <c r="K233" s="39"/>
      <c r="L233" s="43"/>
      <c r="M233" s="257"/>
      <c r="N233" s="258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86</v>
      </c>
    </row>
    <row r="234" spans="1:65" s="2" customFormat="1" ht="33" customHeight="1">
      <c r="A234" s="37"/>
      <c r="B234" s="38"/>
      <c r="C234" s="242" t="s">
        <v>472</v>
      </c>
      <c r="D234" s="242" t="s">
        <v>163</v>
      </c>
      <c r="E234" s="243" t="s">
        <v>1484</v>
      </c>
      <c r="F234" s="244" t="s">
        <v>1485</v>
      </c>
      <c r="G234" s="245" t="s">
        <v>234</v>
      </c>
      <c r="H234" s="246">
        <v>45</v>
      </c>
      <c r="I234" s="247"/>
      <c r="J234" s="248">
        <f>ROUND(I234*H234,2)</f>
        <v>0</v>
      </c>
      <c r="K234" s="244" t="s">
        <v>1</v>
      </c>
      <c r="L234" s="43"/>
      <c r="M234" s="249" t="s">
        <v>1</v>
      </c>
      <c r="N234" s="250" t="s">
        <v>41</v>
      </c>
      <c r="O234" s="90"/>
      <c r="P234" s="251">
        <f>O234*H234</f>
        <v>0</v>
      </c>
      <c r="Q234" s="251">
        <v>0</v>
      </c>
      <c r="R234" s="251">
        <f>Q234*H234</f>
        <v>0</v>
      </c>
      <c r="S234" s="251">
        <v>0</v>
      </c>
      <c r="T234" s="25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3" t="s">
        <v>554</v>
      </c>
      <c r="AT234" s="253" t="s">
        <v>163</v>
      </c>
      <c r="AU234" s="253" t="s">
        <v>86</v>
      </c>
      <c r="AY234" s="16" t="s">
        <v>161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6" t="s">
        <v>84</v>
      </c>
      <c r="BK234" s="254">
        <f>ROUND(I234*H234,2)</f>
        <v>0</v>
      </c>
      <c r="BL234" s="16" t="s">
        <v>554</v>
      </c>
      <c r="BM234" s="253" t="s">
        <v>1486</v>
      </c>
    </row>
    <row r="235" spans="1:47" s="2" customFormat="1" ht="12">
      <c r="A235" s="37"/>
      <c r="B235" s="38"/>
      <c r="C235" s="39"/>
      <c r="D235" s="255" t="s">
        <v>170</v>
      </c>
      <c r="E235" s="39"/>
      <c r="F235" s="256" t="s">
        <v>1485</v>
      </c>
      <c r="G235" s="39"/>
      <c r="H235" s="39"/>
      <c r="I235" s="153"/>
      <c r="J235" s="39"/>
      <c r="K235" s="39"/>
      <c r="L235" s="43"/>
      <c r="M235" s="292"/>
      <c r="N235" s="293"/>
      <c r="O235" s="294"/>
      <c r="P235" s="294"/>
      <c r="Q235" s="294"/>
      <c r="R235" s="294"/>
      <c r="S235" s="294"/>
      <c r="T235" s="295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86</v>
      </c>
    </row>
    <row r="236" spans="1:31" s="2" customFormat="1" ht="6.95" customHeight="1">
      <c r="A236" s="37"/>
      <c r="B236" s="65"/>
      <c r="C236" s="66"/>
      <c r="D236" s="66"/>
      <c r="E236" s="66"/>
      <c r="F236" s="66"/>
      <c r="G236" s="66"/>
      <c r="H236" s="66"/>
      <c r="I236" s="191"/>
      <c r="J236" s="66"/>
      <c r="K236" s="66"/>
      <c r="L236" s="43"/>
      <c r="M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</sheetData>
  <sheetProtection password="CC35" sheet="1" objects="1" scenarios="1" formatColumns="0" formatRows="0" autoFilter="0"/>
  <autoFilter ref="C123:K2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1334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1335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1487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831</v>
      </c>
      <c r="G14" s="37"/>
      <c r="H14" s="37"/>
      <c r="I14" s="155" t="s">
        <v>22</v>
      </c>
      <c r="J14" s="156" t="str">
        <f>'Rekapitulace stavby'!AN8</f>
        <v>11. 4. 2020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831</v>
      </c>
      <c r="F17" s="37"/>
      <c r="G17" s="37"/>
      <c r="H17" s="37"/>
      <c r="I17" s="155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28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30</v>
      </c>
      <c r="E22" s="37"/>
      <c r="F22" s="37"/>
      <c r="G22" s="37"/>
      <c r="H22" s="37"/>
      <c r="I22" s="155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831</v>
      </c>
      <c r="F23" s="37"/>
      <c r="G23" s="37"/>
      <c r="H23" s="37"/>
      <c r="I23" s="155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1337</v>
      </c>
      <c r="F26" s="37"/>
      <c r="G26" s="37"/>
      <c r="H26" s="37"/>
      <c r="I26" s="155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ROUND(J122,2)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ROUND((SUM(BE122:BE160)),2)</f>
        <v>0</v>
      </c>
      <c r="G35" s="37"/>
      <c r="H35" s="37"/>
      <c r="I35" s="170">
        <v>0.21</v>
      </c>
      <c r="J35" s="169">
        <f>ROUND(((SUM(BE122:BE160))*I35),2)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ROUND((SUM(BF122:BF160)),2)</f>
        <v>0</v>
      </c>
      <c r="G36" s="37"/>
      <c r="H36" s="37"/>
      <c r="I36" s="170">
        <v>0.15</v>
      </c>
      <c r="J36" s="169">
        <f>ROUND(((SUM(BF122:BF160))*I36),2)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ROUND((SUM(BG122:BG160)),2)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ROUND((SUM(BH122:BH160)),2)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ROUND((SUM(BI122:BI160)),2)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1334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1335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06b - rozvaděč R1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11. 4. 2020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>Miroslav Kučaba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122</v>
      </c>
      <c r="D96" s="197"/>
      <c r="E96" s="197"/>
      <c r="F96" s="197"/>
      <c r="G96" s="197"/>
      <c r="H96" s="197"/>
      <c r="I96" s="198"/>
      <c r="J96" s="199" t="s">
        <v>123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124</v>
      </c>
      <c r="D98" s="39"/>
      <c r="E98" s="39"/>
      <c r="F98" s="39"/>
      <c r="G98" s="39"/>
      <c r="H98" s="39"/>
      <c r="I98" s="153"/>
      <c r="J98" s="109">
        <f>J122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125</v>
      </c>
    </row>
    <row r="99" spans="1:31" s="9" customFormat="1" ht="24.95" customHeight="1">
      <c r="A99" s="9"/>
      <c r="B99" s="201"/>
      <c r="C99" s="202"/>
      <c r="D99" s="203" t="s">
        <v>134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1338</v>
      </c>
      <c r="E100" s="210"/>
      <c r="F100" s="210"/>
      <c r="G100" s="210"/>
      <c r="H100" s="210"/>
      <c r="I100" s="211"/>
      <c r="J100" s="212">
        <f>J126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5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91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94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146</v>
      </c>
      <c r="D107" s="39"/>
      <c r="E107" s="39"/>
      <c r="F107" s="39"/>
      <c r="G107" s="39"/>
      <c r="H107" s="39"/>
      <c r="I107" s="15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95" t="str">
        <f>E7</f>
        <v>Novostavba objektu toalet 426/1 Podmokly</v>
      </c>
      <c r="F110" s="31"/>
      <c r="G110" s="31"/>
      <c r="H110" s="31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2:12" s="1" customFormat="1" ht="12" customHeight="1">
      <c r="B111" s="20"/>
      <c r="C111" s="31" t="s">
        <v>119</v>
      </c>
      <c r="D111" s="21"/>
      <c r="E111" s="21"/>
      <c r="F111" s="21"/>
      <c r="G111" s="21"/>
      <c r="H111" s="21"/>
      <c r="I111" s="145"/>
      <c r="J111" s="21"/>
      <c r="K111" s="21"/>
      <c r="L111" s="19"/>
    </row>
    <row r="112" spans="1:31" s="2" customFormat="1" ht="16.5" customHeight="1">
      <c r="A112" s="37"/>
      <c r="B112" s="38"/>
      <c r="C112" s="39"/>
      <c r="D112" s="39"/>
      <c r="E112" s="195" t="s">
        <v>1334</v>
      </c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1335</v>
      </c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E11</f>
        <v>06b - rozvaděč R1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F14</f>
        <v xml:space="preserve"> </v>
      </c>
      <c r="G116" s="39"/>
      <c r="H116" s="39"/>
      <c r="I116" s="155" t="s">
        <v>22</v>
      </c>
      <c r="J116" s="78" t="str">
        <f>IF(J14="","",J14)</f>
        <v>11. 4. 2020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E17</f>
        <v xml:space="preserve"> </v>
      </c>
      <c r="G118" s="39"/>
      <c r="H118" s="39"/>
      <c r="I118" s="155" t="s">
        <v>30</v>
      </c>
      <c r="J118" s="35" t="str">
        <f>E23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IF(E20="","",E20)</f>
        <v>Vyplň údaj</v>
      </c>
      <c r="G119" s="39"/>
      <c r="H119" s="39"/>
      <c r="I119" s="155" t="s">
        <v>33</v>
      </c>
      <c r="J119" s="35" t="str">
        <f>E26</f>
        <v>Miroslav Kučaba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14"/>
      <c r="B121" s="215"/>
      <c r="C121" s="216" t="s">
        <v>147</v>
      </c>
      <c r="D121" s="217" t="s">
        <v>61</v>
      </c>
      <c r="E121" s="217" t="s">
        <v>57</v>
      </c>
      <c r="F121" s="217" t="s">
        <v>58</v>
      </c>
      <c r="G121" s="217" t="s">
        <v>148</v>
      </c>
      <c r="H121" s="217" t="s">
        <v>149</v>
      </c>
      <c r="I121" s="218" t="s">
        <v>150</v>
      </c>
      <c r="J121" s="217" t="s">
        <v>123</v>
      </c>
      <c r="K121" s="219" t="s">
        <v>151</v>
      </c>
      <c r="L121" s="220"/>
      <c r="M121" s="99" t="s">
        <v>1</v>
      </c>
      <c r="N121" s="100" t="s">
        <v>40</v>
      </c>
      <c r="O121" s="100" t="s">
        <v>152</v>
      </c>
      <c r="P121" s="100" t="s">
        <v>153</v>
      </c>
      <c r="Q121" s="100" t="s">
        <v>154</v>
      </c>
      <c r="R121" s="100" t="s">
        <v>155</v>
      </c>
      <c r="S121" s="100" t="s">
        <v>156</v>
      </c>
      <c r="T121" s="101" t="s">
        <v>157</v>
      </c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</row>
    <row r="122" spans="1:63" s="2" customFormat="1" ht="22.8" customHeight="1">
      <c r="A122" s="37"/>
      <c r="B122" s="38"/>
      <c r="C122" s="106" t="s">
        <v>158</v>
      </c>
      <c r="D122" s="39"/>
      <c r="E122" s="39"/>
      <c r="F122" s="39"/>
      <c r="G122" s="39"/>
      <c r="H122" s="39"/>
      <c r="I122" s="153"/>
      <c r="J122" s="221">
        <f>BK122</f>
        <v>0</v>
      </c>
      <c r="K122" s="39"/>
      <c r="L122" s="43"/>
      <c r="M122" s="102"/>
      <c r="N122" s="222"/>
      <c r="O122" s="103"/>
      <c r="P122" s="223">
        <f>P123+P124+P125</f>
        <v>0</v>
      </c>
      <c r="Q122" s="103"/>
      <c r="R122" s="223">
        <f>R123+R124+R125</f>
        <v>0.00366</v>
      </c>
      <c r="S122" s="103"/>
      <c r="T122" s="224">
        <f>T123+T124+T125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125</v>
      </c>
      <c r="BK122" s="225">
        <f>BK123+BK124+BK125</f>
        <v>0</v>
      </c>
    </row>
    <row r="123" spans="1:65" s="2" customFormat="1" ht="21.75" customHeight="1">
      <c r="A123" s="37"/>
      <c r="B123" s="38"/>
      <c r="C123" s="281" t="s">
        <v>84</v>
      </c>
      <c r="D123" s="281" t="s">
        <v>214</v>
      </c>
      <c r="E123" s="282" t="s">
        <v>1488</v>
      </c>
      <c r="F123" s="283" t="s">
        <v>1489</v>
      </c>
      <c r="G123" s="284" t="s">
        <v>289</v>
      </c>
      <c r="H123" s="285">
        <v>1</v>
      </c>
      <c r="I123" s="286"/>
      <c r="J123" s="287">
        <f>ROUND(I123*H123,2)</f>
        <v>0</v>
      </c>
      <c r="K123" s="283" t="s">
        <v>1</v>
      </c>
      <c r="L123" s="288"/>
      <c r="M123" s="289" t="s">
        <v>1</v>
      </c>
      <c r="N123" s="290" t="s">
        <v>41</v>
      </c>
      <c r="O123" s="90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53" t="s">
        <v>213</v>
      </c>
      <c r="AT123" s="253" t="s">
        <v>214</v>
      </c>
      <c r="AU123" s="253" t="s">
        <v>76</v>
      </c>
      <c r="AY123" s="16" t="s">
        <v>161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6" t="s">
        <v>84</v>
      </c>
      <c r="BK123" s="254">
        <f>ROUND(I123*H123,2)</f>
        <v>0</v>
      </c>
      <c r="BL123" s="16" t="s">
        <v>168</v>
      </c>
      <c r="BM123" s="253" t="s">
        <v>1490</v>
      </c>
    </row>
    <row r="124" spans="1:47" s="2" customFormat="1" ht="12">
      <c r="A124" s="37"/>
      <c r="B124" s="38"/>
      <c r="C124" s="39"/>
      <c r="D124" s="255" t="s">
        <v>170</v>
      </c>
      <c r="E124" s="39"/>
      <c r="F124" s="256" t="s">
        <v>1489</v>
      </c>
      <c r="G124" s="39"/>
      <c r="H124" s="39"/>
      <c r="I124" s="153"/>
      <c r="J124" s="39"/>
      <c r="K124" s="39"/>
      <c r="L124" s="43"/>
      <c r="M124" s="257"/>
      <c r="N124" s="258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170</v>
      </c>
      <c r="AU124" s="16" t="s">
        <v>76</v>
      </c>
    </row>
    <row r="125" spans="1:63" s="12" customFormat="1" ht="25.9" customHeight="1">
      <c r="A125" s="12"/>
      <c r="B125" s="226"/>
      <c r="C125" s="227"/>
      <c r="D125" s="228" t="s">
        <v>75</v>
      </c>
      <c r="E125" s="229" t="s">
        <v>506</v>
      </c>
      <c r="F125" s="229" t="s">
        <v>507</v>
      </c>
      <c r="G125" s="227"/>
      <c r="H125" s="227"/>
      <c r="I125" s="230"/>
      <c r="J125" s="231">
        <f>BK125</f>
        <v>0</v>
      </c>
      <c r="K125" s="227"/>
      <c r="L125" s="232"/>
      <c r="M125" s="233"/>
      <c r="N125" s="234"/>
      <c r="O125" s="234"/>
      <c r="P125" s="235">
        <f>P126</f>
        <v>0</v>
      </c>
      <c r="Q125" s="234"/>
      <c r="R125" s="235">
        <f>R126</f>
        <v>0.00366</v>
      </c>
      <c r="S125" s="234"/>
      <c r="T125" s="23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7" t="s">
        <v>86</v>
      </c>
      <c r="AT125" s="238" t="s">
        <v>75</v>
      </c>
      <c r="AU125" s="238" t="s">
        <v>76</v>
      </c>
      <c r="AY125" s="237" t="s">
        <v>161</v>
      </c>
      <c r="BK125" s="239">
        <f>BK126</f>
        <v>0</v>
      </c>
    </row>
    <row r="126" spans="1:63" s="12" customFormat="1" ht="22.8" customHeight="1">
      <c r="A126" s="12"/>
      <c r="B126" s="226"/>
      <c r="C126" s="227"/>
      <c r="D126" s="228" t="s">
        <v>75</v>
      </c>
      <c r="E126" s="240" t="s">
        <v>1341</v>
      </c>
      <c r="F126" s="240" t="s">
        <v>1342</v>
      </c>
      <c r="G126" s="227"/>
      <c r="H126" s="227"/>
      <c r="I126" s="230"/>
      <c r="J126" s="241">
        <f>BK126</f>
        <v>0</v>
      </c>
      <c r="K126" s="227"/>
      <c r="L126" s="232"/>
      <c r="M126" s="233"/>
      <c r="N126" s="234"/>
      <c r="O126" s="234"/>
      <c r="P126" s="235">
        <f>SUM(P127:P160)</f>
        <v>0</v>
      </c>
      <c r="Q126" s="234"/>
      <c r="R126" s="235">
        <f>SUM(R127:R160)</f>
        <v>0.00366</v>
      </c>
      <c r="S126" s="234"/>
      <c r="T126" s="236">
        <f>SUM(T127:T160)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7" t="s">
        <v>86</v>
      </c>
      <c r="AT126" s="238" t="s">
        <v>75</v>
      </c>
      <c r="AU126" s="238" t="s">
        <v>84</v>
      </c>
      <c r="AY126" s="237" t="s">
        <v>161</v>
      </c>
      <c r="BK126" s="239">
        <f>SUM(BK127:BK160)</f>
        <v>0</v>
      </c>
    </row>
    <row r="127" spans="1:65" s="2" customFormat="1" ht="21.75" customHeight="1">
      <c r="A127" s="37"/>
      <c r="B127" s="38"/>
      <c r="C127" s="242" t="s">
        <v>86</v>
      </c>
      <c r="D127" s="242" t="s">
        <v>163</v>
      </c>
      <c r="E127" s="243" t="s">
        <v>1491</v>
      </c>
      <c r="F127" s="244" t="s">
        <v>1492</v>
      </c>
      <c r="G127" s="245" t="s">
        <v>289</v>
      </c>
      <c r="H127" s="246">
        <v>1</v>
      </c>
      <c r="I127" s="247"/>
      <c r="J127" s="248">
        <f>ROUND(I127*H127,2)</f>
        <v>0</v>
      </c>
      <c r="K127" s="244" t="s">
        <v>1</v>
      </c>
      <c r="L127" s="43"/>
      <c r="M127" s="249" t="s">
        <v>1</v>
      </c>
      <c r="N127" s="250" t="s">
        <v>41</v>
      </c>
      <c r="O127" s="90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3" t="s">
        <v>273</v>
      </c>
      <c r="AT127" s="253" t="s">
        <v>163</v>
      </c>
      <c r="AU127" s="253" t="s">
        <v>86</v>
      </c>
      <c r="AY127" s="16" t="s">
        <v>161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6" t="s">
        <v>84</v>
      </c>
      <c r="BK127" s="254">
        <f>ROUND(I127*H127,2)</f>
        <v>0</v>
      </c>
      <c r="BL127" s="16" t="s">
        <v>273</v>
      </c>
      <c r="BM127" s="253" t="s">
        <v>1493</v>
      </c>
    </row>
    <row r="128" spans="1:47" s="2" customFormat="1" ht="12">
      <c r="A128" s="37"/>
      <c r="B128" s="38"/>
      <c r="C128" s="39"/>
      <c r="D128" s="255" t="s">
        <v>170</v>
      </c>
      <c r="E128" s="39"/>
      <c r="F128" s="256" t="s">
        <v>1492</v>
      </c>
      <c r="G128" s="39"/>
      <c r="H128" s="39"/>
      <c r="I128" s="153"/>
      <c r="J128" s="39"/>
      <c r="K128" s="39"/>
      <c r="L128" s="43"/>
      <c r="M128" s="257"/>
      <c r="N128" s="25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170</v>
      </c>
      <c r="AU128" s="16" t="s">
        <v>86</v>
      </c>
    </row>
    <row r="129" spans="1:65" s="2" customFormat="1" ht="16.5" customHeight="1">
      <c r="A129" s="37"/>
      <c r="B129" s="38"/>
      <c r="C129" s="281" t="s">
        <v>184</v>
      </c>
      <c r="D129" s="281" t="s">
        <v>214</v>
      </c>
      <c r="E129" s="282" t="s">
        <v>1494</v>
      </c>
      <c r="F129" s="283" t="s">
        <v>1495</v>
      </c>
      <c r="G129" s="284" t="s">
        <v>289</v>
      </c>
      <c r="H129" s="285">
        <v>1</v>
      </c>
      <c r="I129" s="286"/>
      <c r="J129" s="287">
        <f>ROUND(I129*H129,2)</f>
        <v>0</v>
      </c>
      <c r="K129" s="283" t="s">
        <v>1</v>
      </c>
      <c r="L129" s="288"/>
      <c r="M129" s="289" t="s">
        <v>1</v>
      </c>
      <c r="N129" s="290" t="s">
        <v>41</v>
      </c>
      <c r="O129" s="90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3" t="s">
        <v>368</v>
      </c>
      <c r="AT129" s="253" t="s">
        <v>214</v>
      </c>
      <c r="AU129" s="253" t="s">
        <v>86</v>
      </c>
      <c r="AY129" s="16" t="s">
        <v>161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6" t="s">
        <v>84</v>
      </c>
      <c r="BK129" s="254">
        <f>ROUND(I129*H129,2)</f>
        <v>0</v>
      </c>
      <c r="BL129" s="16" t="s">
        <v>273</v>
      </c>
      <c r="BM129" s="253" t="s">
        <v>1496</v>
      </c>
    </row>
    <row r="130" spans="1:47" s="2" customFormat="1" ht="12">
      <c r="A130" s="37"/>
      <c r="B130" s="38"/>
      <c r="C130" s="39"/>
      <c r="D130" s="255" t="s">
        <v>170</v>
      </c>
      <c r="E130" s="39"/>
      <c r="F130" s="256" t="s">
        <v>1495</v>
      </c>
      <c r="G130" s="39"/>
      <c r="H130" s="39"/>
      <c r="I130" s="153"/>
      <c r="J130" s="39"/>
      <c r="K130" s="39"/>
      <c r="L130" s="43"/>
      <c r="M130" s="257"/>
      <c r="N130" s="25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86</v>
      </c>
    </row>
    <row r="131" spans="1:65" s="2" customFormat="1" ht="44.25" customHeight="1">
      <c r="A131" s="37"/>
      <c r="B131" s="38"/>
      <c r="C131" s="242" t="s">
        <v>168</v>
      </c>
      <c r="D131" s="242" t="s">
        <v>163</v>
      </c>
      <c r="E131" s="243" t="s">
        <v>1497</v>
      </c>
      <c r="F131" s="244" t="s">
        <v>1498</v>
      </c>
      <c r="G131" s="245" t="s">
        <v>289</v>
      </c>
      <c r="H131" s="246">
        <v>1</v>
      </c>
      <c r="I131" s="247"/>
      <c r="J131" s="248">
        <f>ROUND(I131*H131,2)</f>
        <v>0</v>
      </c>
      <c r="K131" s="244" t="s">
        <v>1</v>
      </c>
      <c r="L131" s="43"/>
      <c r="M131" s="249" t="s">
        <v>1</v>
      </c>
      <c r="N131" s="250" t="s">
        <v>41</v>
      </c>
      <c r="O131" s="9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3" t="s">
        <v>273</v>
      </c>
      <c r="AT131" s="253" t="s">
        <v>163</v>
      </c>
      <c r="AU131" s="253" t="s">
        <v>86</v>
      </c>
      <c r="AY131" s="16" t="s">
        <v>161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6" t="s">
        <v>84</v>
      </c>
      <c r="BK131" s="254">
        <f>ROUND(I131*H131,2)</f>
        <v>0</v>
      </c>
      <c r="BL131" s="16" t="s">
        <v>273</v>
      </c>
      <c r="BM131" s="253" t="s">
        <v>1499</v>
      </c>
    </row>
    <row r="132" spans="1:47" s="2" customFormat="1" ht="12">
      <c r="A132" s="37"/>
      <c r="B132" s="38"/>
      <c r="C132" s="39"/>
      <c r="D132" s="255" t="s">
        <v>170</v>
      </c>
      <c r="E132" s="39"/>
      <c r="F132" s="256" t="s">
        <v>1498</v>
      </c>
      <c r="G132" s="39"/>
      <c r="H132" s="39"/>
      <c r="I132" s="153"/>
      <c r="J132" s="39"/>
      <c r="K132" s="39"/>
      <c r="L132" s="43"/>
      <c r="M132" s="257"/>
      <c r="N132" s="25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170</v>
      </c>
      <c r="AU132" s="16" t="s">
        <v>86</v>
      </c>
    </row>
    <row r="133" spans="1:65" s="2" customFormat="1" ht="16.5" customHeight="1">
      <c r="A133" s="37"/>
      <c r="B133" s="38"/>
      <c r="C133" s="281" t="s">
        <v>194</v>
      </c>
      <c r="D133" s="281" t="s">
        <v>214</v>
      </c>
      <c r="E133" s="282" t="s">
        <v>1500</v>
      </c>
      <c r="F133" s="283" t="s">
        <v>1501</v>
      </c>
      <c r="G133" s="284" t="s">
        <v>289</v>
      </c>
      <c r="H133" s="285">
        <v>1</v>
      </c>
      <c r="I133" s="286"/>
      <c r="J133" s="287">
        <f>ROUND(I133*H133,2)</f>
        <v>0</v>
      </c>
      <c r="K133" s="283" t="s">
        <v>1</v>
      </c>
      <c r="L133" s="288"/>
      <c r="M133" s="289" t="s">
        <v>1</v>
      </c>
      <c r="N133" s="290" t="s">
        <v>41</v>
      </c>
      <c r="O133" s="90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3" t="s">
        <v>368</v>
      </c>
      <c r="AT133" s="253" t="s">
        <v>214</v>
      </c>
      <c r="AU133" s="253" t="s">
        <v>86</v>
      </c>
      <c r="AY133" s="16" t="s">
        <v>161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6" t="s">
        <v>84</v>
      </c>
      <c r="BK133" s="254">
        <f>ROUND(I133*H133,2)</f>
        <v>0</v>
      </c>
      <c r="BL133" s="16" t="s">
        <v>273</v>
      </c>
      <c r="BM133" s="253" t="s">
        <v>1502</v>
      </c>
    </row>
    <row r="134" spans="1:47" s="2" customFormat="1" ht="12">
      <c r="A134" s="37"/>
      <c r="B134" s="38"/>
      <c r="C134" s="39"/>
      <c r="D134" s="255" t="s">
        <v>170</v>
      </c>
      <c r="E134" s="39"/>
      <c r="F134" s="256" t="s">
        <v>1501</v>
      </c>
      <c r="G134" s="39"/>
      <c r="H134" s="39"/>
      <c r="I134" s="153"/>
      <c r="J134" s="39"/>
      <c r="K134" s="39"/>
      <c r="L134" s="43"/>
      <c r="M134" s="257"/>
      <c r="N134" s="25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170</v>
      </c>
      <c r="AU134" s="16" t="s">
        <v>86</v>
      </c>
    </row>
    <row r="135" spans="1:65" s="2" customFormat="1" ht="21.75" customHeight="1">
      <c r="A135" s="37"/>
      <c r="B135" s="38"/>
      <c r="C135" s="242" t="s">
        <v>279</v>
      </c>
      <c r="D135" s="242" t="s">
        <v>163</v>
      </c>
      <c r="E135" s="243" t="s">
        <v>1503</v>
      </c>
      <c r="F135" s="244" t="s">
        <v>1504</v>
      </c>
      <c r="G135" s="245" t="s">
        <v>289</v>
      </c>
      <c r="H135" s="246">
        <v>8</v>
      </c>
      <c r="I135" s="247"/>
      <c r="J135" s="248">
        <f>ROUND(I135*H135,2)</f>
        <v>0</v>
      </c>
      <c r="K135" s="244" t="s">
        <v>1</v>
      </c>
      <c r="L135" s="43"/>
      <c r="M135" s="249" t="s">
        <v>1</v>
      </c>
      <c r="N135" s="250" t="s">
        <v>41</v>
      </c>
      <c r="O135" s="90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3" t="s">
        <v>273</v>
      </c>
      <c r="AT135" s="253" t="s">
        <v>163</v>
      </c>
      <c r="AU135" s="253" t="s">
        <v>86</v>
      </c>
      <c r="AY135" s="16" t="s">
        <v>161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6" t="s">
        <v>84</v>
      </c>
      <c r="BK135" s="254">
        <f>ROUND(I135*H135,2)</f>
        <v>0</v>
      </c>
      <c r="BL135" s="16" t="s">
        <v>273</v>
      </c>
      <c r="BM135" s="253" t="s">
        <v>1505</v>
      </c>
    </row>
    <row r="136" spans="1:47" s="2" customFormat="1" ht="12">
      <c r="A136" s="37"/>
      <c r="B136" s="38"/>
      <c r="C136" s="39"/>
      <c r="D136" s="255" t="s">
        <v>170</v>
      </c>
      <c r="E136" s="39"/>
      <c r="F136" s="256" t="s">
        <v>1504</v>
      </c>
      <c r="G136" s="39"/>
      <c r="H136" s="39"/>
      <c r="I136" s="153"/>
      <c r="J136" s="39"/>
      <c r="K136" s="39"/>
      <c r="L136" s="43"/>
      <c r="M136" s="257"/>
      <c r="N136" s="25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170</v>
      </c>
      <c r="AU136" s="16" t="s">
        <v>86</v>
      </c>
    </row>
    <row r="137" spans="1:65" s="2" customFormat="1" ht="16.5" customHeight="1">
      <c r="A137" s="37"/>
      <c r="B137" s="38"/>
      <c r="C137" s="281" t="s">
        <v>286</v>
      </c>
      <c r="D137" s="281" t="s">
        <v>214</v>
      </c>
      <c r="E137" s="282" t="s">
        <v>1506</v>
      </c>
      <c r="F137" s="283" t="s">
        <v>1507</v>
      </c>
      <c r="G137" s="284" t="s">
        <v>289</v>
      </c>
      <c r="H137" s="285">
        <v>5</v>
      </c>
      <c r="I137" s="286"/>
      <c r="J137" s="287">
        <f>ROUND(I137*H137,2)</f>
        <v>0</v>
      </c>
      <c r="K137" s="283" t="s">
        <v>1</v>
      </c>
      <c r="L137" s="288"/>
      <c r="M137" s="289" t="s">
        <v>1</v>
      </c>
      <c r="N137" s="290" t="s">
        <v>41</v>
      </c>
      <c r="O137" s="90"/>
      <c r="P137" s="251">
        <f>O137*H137</f>
        <v>0</v>
      </c>
      <c r="Q137" s="251">
        <v>0.0004</v>
      </c>
      <c r="R137" s="251">
        <f>Q137*H137</f>
        <v>0.002</v>
      </c>
      <c r="S137" s="251">
        <v>0</v>
      </c>
      <c r="T137" s="25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3" t="s">
        <v>368</v>
      </c>
      <c r="AT137" s="253" t="s">
        <v>214</v>
      </c>
      <c r="AU137" s="253" t="s">
        <v>86</v>
      </c>
      <c r="AY137" s="16" t="s">
        <v>161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6" t="s">
        <v>84</v>
      </c>
      <c r="BK137" s="254">
        <f>ROUND(I137*H137,2)</f>
        <v>0</v>
      </c>
      <c r="BL137" s="16" t="s">
        <v>273</v>
      </c>
      <c r="BM137" s="253" t="s">
        <v>1508</v>
      </c>
    </row>
    <row r="138" spans="1:47" s="2" customFormat="1" ht="12">
      <c r="A138" s="37"/>
      <c r="B138" s="38"/>
      <c r="C138" s="39"/>
      <c r="D138" s="255" t="s">
        <v>170</v>
      </c>
      <c r="E138" s="39"/>
      <c r="F138" s="256" t="s">
        <v>1507</v>
      </c>
      <c r="G138" s="39"/>
      <c r="H138" s="39"/>
      <c r="I138" s="153"/>
      <c r="J138" s="39"/>
      <c r="K138" s="39"/>
      <c r="L138" s="43"/>
      <c r="M138" s="257"/>
      <c r="N138" s="25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86</v>
      </c>
    </row>
    <row r="139" spans="1:65" s="2" customFormat="1" ht="16.5" customHeight="1">
      <c r="A139" s="37"/>
      <c r="B139" s="38"/>
      <c r="C139" s="281" t="s">
        <v>292</v>
      </c>
      <c r="D139" s="281" t="s">
        <v>214</v>
      </c>
      <c r="E139" s="282" t="s">
        <v>1509</v>
      </c>
      <c r="F139" s="283" t="s">
        <v>1510</v>
      </c>
      <c r="G139" s="284" t="s">
        <v>289</v>
      </c>
      <c r="H139" s="285">
        <v>2</v>
      </c>
      <c r="I139" s="286"/>
      <c r="J139" s="287">
        <f>ROUND(I139*H139,2)</f>
        <v>0</v>
      </c>
      <c r="K139" s="283" t="s">
        <v>1</v>
      </c>
      <c r="L139" s="288"/>
      <c r="M139" s="289" t="s">
        <v>1</v>
      </c>
      <c r="N139" s="290" t="s">
        <v>41</v>
      </c>
      <c r="O139" s="90"/>
      <c r="P139" s="251">
        <f>O139*H139</f>
        <v>0</v>
      </c>
      <c r="Q139" s="251">
        <v>0.0004</v>
      </c>
      <c r="R139" s="251">
        <f>Q139*H139</f>
        <v>0.0008</v>
      </c>
      <c r="S139" s="251">
        <v>0</v>
      </c>
      <c r="T139" s="25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3" t="s">
        <v>368</v>
      </c>
      <c r="AT139" s="253" t="s">
        <v>214</v>
      </c>
      <c r="AU139" s="253" t="s">
        <v>86</v>
      </c>
      <c r="AY139" s="16" t="s">
        <v>161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6" t="s">
        <v>84</v>
      </c>
      <c r="BK139" s="254">
        <f>ROUND(I139*H139,2)</f>
        <v>0</v>
      </c>
      <c r="BL139" s="16" t="s">
        <v>273</v>
      </c>
      <c r="BM139" s="253" t="s">
        <v>1511</v>
      </c>
    </row>
    <row r="140" spans="1:47" s="2" customFormat="1" ht="12">
      <c r="A140" s="37"/>
      <c r="B140" s="38"/>
      <c r="C140" s="39"/>
      <c r="D140" s="255" t="s">
        <v>170</v>
      </c>
      <c r="E140" s="39"/>
      <c r="F140" s="256" t="s">
        <v>1510</v>
      </c>
      <c r="G140" s="39"/>
      <c r="H140" s="39"/>
      <c r="I140" s="153"/>
      <c r="J140" s="39"/>
      <c r="K140" s="39"/>
      <c r="L140" s="43"/>
      <c r="M140" s="257"/>
      <c r="N140" s="25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86</v>
      </c>
    </row>
    <row r="141" spans="1:65" s="2" customFormat="1" ht="16.5" customHeight="1">
      <c r="A141" s="37"/>
      <c r="B141" s="38"/>
      <c r="C141" s="281" t="s">
        <v>297</v>
      </c>
      <c r="D141" s="281" t="s">
        <v>214</v>
      </c>
      <c r="E141" s="282" t="s">
        <v>1512</v>
      </c>
      <c r="F141" s="283" t="s">
        <v>1513</v>
      </c>
      <c r="G141" s="284" t="s">
        <v>289</v>
      </c>
      <c r="H141" s="285">
        <v>1</v>
      </c>
      <c r="I141" s="286"/>
      <c r="J141" s="287">
        <f>ROUND(I141*H141,2)</f>
        <v>0</v>
      </c>
      <c r="K141" s="283" t="s">
        <v>1</v>
      </c>
      <c r="L141" s="288"/>
      <c r="M141" s="289" t="s">
        <v>1</v>
      </c>
      <c r="N141" s="290" t="s">
        <v>41</v>
      </c>
      <c r="O141" s="90"/>
      <c r="P141" s="251">
        <f>O141*H141</f>
        <v>0</v>
      </c>
      <c r="Q141" s="251">
        <v>0.0004</v>
      </c>
      <c r="R141" s="251">
        <f>Q141*H141</f>
        <v>0.0004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368</v>
      </c>
      <c r="AT141" s="253" t="s">
        <v>214</v>
      </c>
      <c r="AU141" s="253" t="s">
        <v>86</v>
      </c>
      <c r="AY141" s="16" t="s">
        <v>161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84</v>
      </c>
      <c r="BK141" s="254">
        <f>ROUND(I141*H141,2)</f>
        <v>0</v>
      </c>
      <c r="BL141" s="16" t="s">
        <v>273</v>
      </c>
      <c r="BM141" s="253" t="s">
        <v>1514</v>
      </c>
    </row>
    <row r="142" spans="1:47" s="2" customFormat="1" ht="12">
      <c r="A142" s="37"/>
      <c r="B142" s="38"/>
      <c r="C142" s="39"/>
      <c r="D142" s="255" t="s">
        <v>170</v>
      </c>
      <c r="E142" s="39"/>
      <c r="F142" s="256" t="s">
        <v>1513</v>
      </c>
      <c r="G142" s="39"/>
      <c r="H142" s="39"/>
      <c r="I142" s="153"/>
      <c r="J142" s="39"/>
      <c r="K142" s="39"/>
      <c r="L142" s="43"/>
      <c r="M142" s="257"/>
      <c r="N142" s="25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86</v>
      </c>
    </row>
    <row r="143" spans="1:65" s="2" customFormat="1" ht="21.75" customHeight="1">
      <c r="A143" s="37"/>
      <c r="B143" s="38"/>
      <c r="C143" s="242" t="s">
        <v>260</v>
      </c>
      <c r="D143" s="242" t="s">
        <v>163</v>
      </c>
      <c r="E143" s="243" t="s">
        <v>1515</v>
      </c>
      <c r="F143" s="244" t="s">
        <v>1516</v>
      </c>
      <c r="G143" s="245" t="s">
        <v>289</v>
      </c>
      <c r="H143" s="246">
        <v>8</v>
      </c>
      <c r="I143" s="247"/>
      <c r="J143" s="248">
        <f>ROUND(I143*H143,2)</f>
        <v>0</v>
      </c>
      <c r="K143" s="244" t="s">
        <v>1</v>
      </c>
      <c r="L143" s="43"/>
      <c r="M143" s="249" t="s">
        <v>1</v>
      </c>
      <c r="N143" s="250" t="s">
        <v>41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273</v>
      </c>
      <c r="AT143" s="253" t="s">
        <v>163</v>
      </c>
      <c r="AU143" s="253" t="s">
        <v>86</v>
      </c>
      <c r="AY143" s="16" t="s">
        <v>161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84</v>
      </c>
      <c r="BK143" s="254">
        <f>ROUND(I143*H143,2)</f>
        <v>0</v>
      </c>
      <c r="BL143" s="16" t="s">
        <v>273</v>
      </c>
      <c r="BM143" s="253" t="s">
        <v>1517</v>
      </c>
    </row>
    <row r="144" spans="1:47" s="2" customFormat="1" ht="12">
      <c r="A144" s="37"/>
      <c r="B144" s="38"/>
      <c r="C144" s="39"/>
      <c r="D144" s="255" t="s">
        <v>170</v>
      </c>
      <c r="E144" s="39"/>
      <c r="F144" s="256" t="s">
        <v>1516</v>
      </c>
      <c r="G144" s="39"/>
      <c r="H144" s="39"/>
      <c r="I144" s="153"/>
      <c r="J144" s="39"/>
      <c r="K144" s="39"/>
      <c r="L144" s="43"/>
      <c r="M144" s="257"/>
      <c r="N144" s="25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86</v>
      </c>
    </row>
    <row r="145" spans="1:65" s="2" customFormat="1" ht="21.75" customHeight="1">
      <c r="A145" s="37"/>
      <c r="B145" s="38"/>
      <c r="C145" s="281" t="s">
        <v>8</v>
      </c>
      <c r="D145" s="281" t="s">
        <v>214</v>
      </c>
      <c r="E145" s="282" t="s">
        <v>1518</v>
      </c>
      <c r="F145" s="283" t="s">
        <v>1519</v>
      </c>
      <c r="G145" s="284" t="s">
        <v>289</v>
      </c>
      <c r="H145" s="285">
        <v>7</v>
      </c>
      <c r="I145" s="286"/>
      <c r="J145" s="287">
        <f>ROUND(I145*H145,2)</f>
        <v>0</v>
      </c>
      <c r="K145" s="283" t="s">
        <v>1</v>
      </c>
      <c r="L145" s="288"/>
      <c r="M145" s="289" t="s">
        <v>1</v>
      </c>
      <c r="N145" s="290" t="s">
        <v>41</v>
      </c>
      <c r="O145" s="90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368</v>
      </c>
      <c r="AT145" s="253" t="s">
        <v>214</v>
      </c>
      <c r="AU145" s="253" t="s">
        <v>86</v>
      </c>
      <c r="AY145" s="16" t="s">
        <v>161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84</v>
      </c>
      <c r="BK145" s="254">
        <f>ROUND(I145*H145,2)</f>
        <v>0</v>
      </c>
      <c r="BL145" s="16" t="s">
        <v>273</v>
      </c>
      <c r="BM145" s="253" t="s">
        <v>1520</v>
      </c>
    </row>
    <row r="146" spans="1:47" s="2" customFormat="1" ht="12">
      <c r="A146" s="37"/>
      <c r="B146" s="38"/>
      <c r="C146" s="39"/>
      <c r="D146" s="255" t="s">
        <v>170</v>
      </c>
      <c r="E146" s="39"/>
      <c r="F146" s="256" t="s">
        <v>1519</v>
      </c>
      <c r="G146" s="39"/>
      <c r="H146" s="39"/>
      <c r="I146" s="153"/>
      <c r="J146" s="39"/>
      <c r="K146" s="39"/>
      <c r="L146" s="43"/>
      <c r="M146" s="257"/>
      <c r="N146" s="25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86</v>
      </c>
    </row>
    <row r="147" spans="1:65" s="2" customFormat="1" ht="21.75" customHeight="1">
      <c r="A147" s="37"/>
      <c r="B147" s="38"/>
      <c r="C147" s="281" t="s">
        <v>273</v>
      </c>
      <c r="D147" s="281" t="s">
        <v>214</v>
      </c>
      <c r="E147" s="282" t="s">
        <v>1521</v>
      </c>
      <c r="F147" s="283" t="s">
        <v>1519</v>
      </c>
      <c r="G147" s="284" t="s">
        <v>289</v>
      </c>
      <c r="H147" s="285">
        <v>1</v>
      </c>
      <c r="I147" s="286"/>
      <c r="J147" s="287">
        <f>ROUND(I147*H147,2)</f>
        <v>0</v>
      </c>
      <c r="K147" s="283" t="s">
        <v>1</v>
      </c>
      <c r="L147" s="288"/>
      <c r="M147" s="289" t="s">
        <v>1</v>
      </c>
      <c r="N147" s="290" t="s">
        <v>41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368</v>
      </c>
      <c r="AT147" s="253" t="s">
        <v>214</v>
      </c>
      <c r="AU147" s="253" t="s">
        <v>86</v>
      </c>
      <c r="AY147" s="16" t="s">
        <v>161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84</v>
      </c>
      <c r="BK147" s="254">
        <f>ROUND(I147*H147,2)</f>
        <v>0</v>
      </c>
      <c r="BL147" s="16" t="s">
        <v>273</v>
      </c>
      <c r="BM147" s="253" t="s">
        <v>1522</v>
      </c>
    </row>
    <row r="148" spans="1:47" s="2" customFormat="1" ht="12">
      <c r="A148" s="37"/>
      <c r="B148" s="38"/>
      <c r="C148" s="39"/>
      <c r="D148" s="255" t="s">
        <v>170</v>
      </c>
      <c r="E148" s="39"/>
      <c r="F148" s="256" t="s">
        <v>1519</v>
      </c>
      <c r="G148" s="39"/>
      <c r="H148" s="39"/>
      <c r="I148" s="153"/>
      <c r="J148" s="39"/>
      <c r="K148" s="39"/>
      <c r="L148" s="43"/>
      <c r="M148" s="257"/>
      <c r="N148" s="25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86</v>
      </c>
    </row>
    <row r="149" spans="1:65" s="2" customFormat="1" ht="33" customHeight="1">
      <c r="A149" s="37"/>
      <c r="B149" s="38"/>
      <c r="C149" s="242" t="s">
        <v>237</v>
      </c>
      <c r="D149" s="242" t="s">
        <v>163</v>
      </c>
      <c r="E149" s="243" t="s">
        <v>1523</v>
      </c>
      <c r="F149" s="244" t="s">
        <v>1524</v>
      </c>
      <c r="G149" s="245" t="s">
        <v>289</v>
      </c>
      <c r="H149" s="246">
        <v>1</v>
      </c>
      <c r="I149" s="247"/>
      <c r="J149" s="248">
        <f>ROUND(I149*H149,2)</f>
        <v>0</v>
      </c>
      <c r="K149" s="244" t="s">
        <v>1</v>
      </c>
      <c r="L149" s="43"/>
      <c r="M149" s="249" t="s">
        <v>1</v>
      </c>
      <c r="N149" s="250" t="s">
        <v>41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273</v>
      </c>
      <c r="AT149" s="253" t="s">
        <v>163</v>
      </c>
      <c r="AU149" s="253" t="s">
        <v>86</v>
      </c>
      <c r="AY149" s="16" t="s">
        <v>161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84</v>
      </c>
      <c r="BK149" s="254">
        <f>ROUND(I149*H149,2)</f>
        <v>0</v>
      </c>
      <c r="BL149" s="16" t="s">
        <v>273</v>
      </c>
      <c r="BM149" s="253" t="s">
        <v>1525</v>
      </c>
    </row>
    <row r="150" spans="1:47" s="2" customFormat="1" ht="12">
      <c r="A150" s="37"/>
      <c r="B150" s="38"/>
      <c r="C150" s="39"/>
      <c r="D150" s="255" t="s">
        <v>170</v>
      </c>
      <c r="E150" s="39"/>
      <c r="F150" s="256" t="s">
        <v>1524</v>
      </c>
      <c r="G150" s="39"/>
      <c r="H150" s="39"/>
      <c r="I150" s="153"/>
      <c r="J150" s="39"/>
      <c r="K150" s="39"/>
      <c r="L150" s="43"/>
      <c r="M150" s="257"/>
      <c r="N150" s="25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86</v>
      </c>
    </row>
    <row r="151" spans="1:65" s="2" customFormat="1" ht="16.5" customHeight="1">
      <c r="A151" s="37"/>
      <c r="B151" s="38"/>
      <c r="C151" s="281" t="s">
        <v>250</v>
      </c>
      <c r="D151" s="281" t="s">
        <v>214</v>
      </c>
      <c r="E151" s="282" t="s">
        <v>1526</v>
      </c>
      <c r="F151" s="283" t="s">
        <v>1527</v>
      </c>
      <c r="G151" s="284" t="s">
        <v>289</v>
      </c>
      <c r="H151" s="285">
        <v>1</v>
      </c>
      <c r="I151" s="286"/>
      <c r="J151" s="287">
        <f>ROUND(I151*H151,2)</f>
        <v>0</v>
      </c>
      <c r="K151" s="283" t="s">
        <v>1</v>
      </c>
      <c r="L151" s="288"/>
      <c r="M151" s="289" t="s">
        <v>1</v>
      </c>
      <c r="N151" s="290" t="s">
        <v>41</v>
      </c>
      <c r="O151" s="90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368</v>
      </c>
      <c r="AT151" s="253" t="s">
        <v>214</v>
      </c>
      <c r="AU151" s="253" t="s">
        <v>86</v>
      </c>
      <c r="AY151" s="16" t="s">
        <v>161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84</v>
      </c>
      <c r="BK151" s="254">
        <f>ROUND(I151*H151,2)</f>
        <v>0</v>
      </c>
      <c r="BL151" s="16" t="s">
        <v>273</v>
      </c>
      <c r="BM151" s="253" t="s">
        <v>1528</v>
      </c>
    </row>
    <row r="152" spans="1:47" s="2" customFormat="1" ht="12">
      <c r="A152" s="37"/>
      <c r="B152" s="38"/>
      <c r="C152" s="39"/>
      <c r="D152" s="255" t="s">
        <v>170</v>
      </c>
      <c r="E152" s="39"/>
      <c r="F152" s="256" t="s">
        <v>1527</v>
      </c>
      <c r="G152" s="39"/>
      <c r="H152" s="39"/>
      <c r="I152" s="153"/>
      <c r="J152" s="39"/>
      <c r="K152" s="39"/>
      <c r="L152" s="43"/>
      <c r="M152" s="257"/>
      <c r="N152" s="25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86</v>
      </c>
    </row>
    <row r="153" spans="1:65" s="2" customFormat="1" ht="21.75" customHeight="1">
      <c r="A153" s="37"/>
      <c r="B153" s="38"/>
      <c r="C153" s="242" t="s">
        <v>7</v>
      </c>
      <c r="D153" s="242" t="s">
        <v>163</v>
      </c>
      <c r="E153" s="243" t="s">
        <v>1529</v>
      </c>
      <c r="F153" s="244" t="s">
        <v>1530</v>
      </c>
      <c r="G153" s="245" t="s">
        <v>289</v>
      </c>
      <c r="H153" s="246">
        <v>2</v>
      </c>
      <c r="I153" s="247"/>
      <c r="J153" s="248">
        <f>ROUND(I153*H153,2)</f>
        <v>0</v>
      </c>
      <c r="K153" s="244" t="s">
        <v>1</v>
      </c>
      <c r="L153" s="43"/>
      <c r="M153" s="249" t="s">
        <v>1</v>
      </c>
      <c r="N153" s="250" t="s">
        <v>41</v>
      </c>
      <c r="O153" s="90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273</v>
      </c>
      <c r="AT153" s="253" t="s">
        <v>163</v>
      </c>
      <c r="AU153" s="253" t="s">
        <v>86</v>
      </c>
      <c r="AY153" s="16" t="s">
        <v>161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84</v>
      </c>
      <c r="BK153" s="254">
        <f>ROUND(I153*H153,2)</f>
        <v>0</v>
      </c>
      <c r="BL153" s="16" t="s">
        <v>273</v>
      </c>
      <c r="BM153" s="253" t="s">
        <v>1531</v>
      </c>
    </row>
    <row r="154" spans="1:47" s="2" customFormat="1" ht="12">
      <c r="A154" s="37"/>
      <c r="B154" s="38"/>
      <c r="C154" s="39"/>
      <c r="D154" s="255" t="s">
        <v>170</v>
      </c>
      <c r="E154" s="39"/>
      <c r="F154" s="256" t="s">
        <v>1530</v>
      </c>
      <c r="G154" s="39"/>
      <c r="H154" s="39"/>
      <c r="I154" s="153"/>
      <c r="J154" s="39"/>
      <c r="K154" s="39"/>
      <c r="L154" s="43"/>
      <c r="M154" s="257"/>
      <c r="N154" s="25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86</v>
      </c>
    </row>
    <row r="155" spans="1:65" s="2" customFormat="1" ht="16.5" customHeight="1">
      <c r="A155" s="37"/>
      <c r="B155" s="38"/>
      <c r="C155" s="281" t="s">
        <v>309</v>
      </c>
      <c r="D155" s="281" t="s">
        <v>214</v>
      </c>
      <c r="E155" s="282" t="s">
        <v>1532</v>
      </c>
      <c r="F155" s="283" t="s">
        <v>1533</v>
      </c>
      <c r="G155" s="284" t="s">
        <v>289</v>
      </c>
      <c r="H155" s="285">
        <v>2</v>
      </c>
      <c r="I155" s="286"/>
      <c r="J155" s="287">
        <f>ROUND(I155*H155,2)</f>
        <v>0</v>
      </c>
      <c r="K155" s="283" t="s">
        <v>1</v>
      </c>
      <c r="L155" s="288"/>
      <c r="M155" s="289" t="s">
        <v>1</v>
      </c>
      <c r="N155" s="290" t="s">
        <v>41</v>
      </c>
      <c r="O155" s="90"/>
      <c r="P155" s="251">
        <f>O155*H155</f>
        <v>0</v>
      </c>
      <c r="Q155" s="251">
        <v>0.00023</v>
      </c>
      <c r="R155" s="251">
        <f>Q155*H155</f>
        <v>0.00046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368</v>
      </c>
      <c r="AT155" s="253" t="s">
        <v>214</v>
      </c>
      <c r="AU155" s="253" t="s">
        <v>86</v>
      </c>
      <c r="AY155" s="16" t="s">
        <v>161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84</v>
      </c>
      <c r="BK155" s="254">
        <f>ROUND(I155*H155,2)</f>
        <v>0</v>
      </c>
      <c r="BL155" s="16" t="s">
        <v>273</v>
      </c>
      <c r="BM155" s="253" t="s">
        <v>1534</v>
      </c>
    </row>
    <row r="156" spans="1:47" s="2" customFormat="1" ht="12">
      <c r="A156" s="37"/>
      <c r="B156" s="38"/>
      <c r="C156" s="39"/>
      <c r="D156" s="255" t="s">
        <v>170</v>
      </c>
      <c r="E156" s="39"/>
      <c r="F156" s="256" t="s">
        <v>1533</v>
      </c>
      <c r="G156" s="39"/>
      <c r="H156" s="39"/>
      <c r="I156" s="153"/>
      <c r="J156" s="39"/>
      <c r="K156" s="39"/>
      <c r="L156" s="43"/>
      <c r="M156" s="257"/>
      <c r="N156" s="25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170</v>
      </c>
      <c r="AU156" s="16" t="s">
        <v>86</v>
      </c>
    </row>
    <row r="157" spans="1:65" s="2" customFormat="1" ht="16.5" customHeight="1">
      <c r="A157" s="37"/>
      <c r="B157" s="38"/>
      <c r="C157" s="242" t="s">
        <v>316</v>
      </c>
      <c r="D157" s="242" t="s">
        <v>163</v>
      </c>
      <c r="E157" s="243" t="s">
        <v>1535</v>
      </c>
      <c r="F157" s="244" t="s">
        <v>1536</v>
      </c>
      <c r="G157" s="245" t="s">
        <v>289</v>
      </c>
      <c r="H157" s="246">
        <v>2</v>
      </c>
      <c r="I157" s="247"/>
      <c r="J157" s="248">
        <f>ROUND(I157*H157,2)</f>
        <v>0</v>
      </c>
      <c r="K157" s="244" t="s">
        <v>1</v>
      </c>
      <c r="L157" s="43"/>
      <c r="M157" s="249" t="s">
        <v>1</v>
      </c>
      <c r="N157" s="250" t="s">
        <v>41</v>
      </c>
      <c r="O157" s="90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3" t="s">
        <v>273</v>
      </c>
      <c r="AT157" s="253" t="s">
        <v>163</v>
      </c>
      <c r="AU157" s="253" t="s">
        <v>86</v>
      </c>
      <c r="AY157" s="16" t="s">
        <v>161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6" t="s">
        <v>84</v>
      </c>
      <c r="BK157" s="254">
        <f>ROUND(I157*H157,2)</f>
        <v>0</v>
      </c>
      <c r="BL157" s="16" t="s">
        <v>273</v>
      </c>
      <c r="BM157" s="253" t="s">
        <v>1537</v>
      </c>
    </row>
    <row r="158" spans="1:47" s="2" customFormat="1" ht="12">
      <c r="A158" s="37"/>
      <c r="B158" s="38"/>
      <c r="C158" s="39"/>
      <c r="D158" s="255" t="s">
        <v>170</v>
      </c>
      <c r="E158" s="39"/>
      <c r="F158" s="256" t="s">
        <v>1536</v>
      </c>
      <c r="G158" s="39"/>
      <c r="H158" s="39"/>
      <c r="I158" s="153"/>
      <c r="J158" s="39"/>
      <c r="K158" s="39"/>
      <c r="L158" s="43"/>
      <c r="M158" s="257"/>
      <c r="N158" s="25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86</v>
      </c>
    </row>
    <row r="159" spans="1:65" s="2" customFormat="1" ht="21.75" customHeight="1">
      <c r="A159" s="37"/>
      <c r="B159" s="38"/>
      <c r="C159" s="281" t="s">
        <v>323</v>
      </c>
      <c r="D159" s="281" t="s">
        <v>214</v>
      </c>
      <c r="E159" s="282" t="s">
        <v>1538</v>
      </c>
      <c r="F159" s="283" t="s">
        <v>1539</v>
      </c>
      <c r="G159" s="284" t="s">
        <v>289</v>
      </c>
      <c r="H159" s="285">
        <v>2</v>
      </c>
      <c r="I159" s="286"/>
      <c r="J159" s="287">
        <f>ROUND(I159*H159,2)</f>
        <v>0</v>
      </c>
      <c r="K159" s="283" t="s">
        <v>1</v>
      </c>
      <c r="L159" s="288"/>
      <c r="M159" s="289" t="s">
        <v>1</v>
      </c>
      <c r="N159" s="290" t="s">
        <v>41</v>
      </c>
      <c r="O159" s="9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3" t="s">
        <v>368</v>
      </c>
      <c r="AT159" s="253" t="s">
        <v>214</v>
      </c>
      <c r="AU159" s="253" t="s">
        <v>86</v>
      </c>
      <c r="AY159" s="16" t="s">
        <v>161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6" t="s">
        <v>84</v>
      </c>
      <c r="BK159" s="254">
        <f>ROUND(I159*H159,2)</f>
        <v>0</v>
      </c>
      <c r="BL159" s="16" t="s">
        <v>273</v>
      </c>
      <c r="BM159" s="253" t="s">
        <v>1540</v>
      </c>
    </row>
    <row r="160" spans="1:47" s="2" customFormat="1" ht="12">
      <c r="A160" s="37"/>
      <c r="B160" s="38"/>
      <c r="C160" s="39"/>
      <c r="D160" s="255" t="s">
        <v>170</v>
      </c>
      <c r="E160" s="39"/>
      <c r="F160" s="256" t="s">
        <v>1539</v>
      </c>
      <c r="G160" s="39"/>
      <c r="H160" s="39"/>
      <c r="I160" s="153"/>
      <c r="J160" s="39"/>
      <c r="K160" s="39"/>
      <c r="L160" s="43"/>
      <c r="M160" s="292"/>
      <c r="N160" s="293"/>
      <c r="O160" s="294"/>
      <c r="P160" s="294"/>
      <c r="Q160" s="294"/>
      <c r="R160" s="294"/>
      <c r="S160" s="294"/>
      <c r="T160" s="295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86</v>
      </c>
    </row>
    <row r="161" spans="1:31" s="2" customFormat="1" ht="6.95" customHeight="1">
      <c r="A161" s="37"/>
      <c r="B161" s="65"/>
      <c r="C161" s="66"/>
      <c r="D161" s="66"/>
      <c r="E161" s="66"/>
      <c r="F161" s="66"/>
      <c r="G161" s="66"/>
      <c r="H161" s="66"/>
      <c r="I161" s="191"/>
      <c r="J161" s="66"/>
      <c r="K161" s="66"/>
      <c r="L161" s="43"/>
      <c r="M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</sheetData>
  <sheetProtection password="CC35" sheet="1" objects="1" scenarios="1" formatColumns="0" formatRows="0" autoFilter="0"/>
  <autoFilter ref="C121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86</v>
      </c>
    </row>
    <row r="4" spans="2:46" s="1" customFormat="1" ht="24.95" customHeight="1">
      <c r="B4" s="19"/>
      <c r="D4" s="149" t="s">
        <v>118</v>
      </c>
      <c r="I4" s="145"/>
      <c r="L4" s="19"/>
      <c r="M4" s="150" t="s">
        <v>10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16</v>
      </c>
      <c r="I6" s="145"/>
      <c r="L6" s="19"/>
    </row>
    <row r="7" spans="2:12" s="1" customFormat="1" ht="16.5" customHeight="1">
      <c r="B7" s="19"/>
      <c r="E7" s="152" t="str">
        <f>'Rekapitulace stavby'!K6</f>
        <v>Novostavba objektu toalet 426/1 Podmokly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119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1334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1335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1541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20</v>
      </c>
      <c r="E14" s="37"/>
      <c r="F14" s="140" t="s">
        <v>831</v>
      </c>
      <c r="G14" s="37"/>
      <c r="H14" s="37"/>
      <c r="I14" s="155" t="s">
        <v>22</v>
      </c>
      <c r="J14" s="156" t="str">
        <f>'Rekapitulace stavby'!AN8</f>
        <v>11. 4. 2020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831</v>
      </c>
      <c r="F17" s="37"/>
      <c r="G17" s="37"/>
      <c r="H17" s="37"/>
      <c r="I17" s="155" t="s">
        <v>27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28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27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30</v>
      </c>
      <c r="E22" s="37"/>
      <c r="F22" s="37"/>
      <c r="G22" s="37"/>
      <c r="H22" s="37"/>
      <c r="I22" s="155" t="s">
        <v>25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831</v>
      </c>
      <c r="F23" s="37"/>
      <c r="G23" s="37"/>
      <c r="H23" s="37"/>
      <c r="I23" s="155" t="s">
        <v>27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1337</v>
      </c>
      <c r="F26" s="37"/>
      <c r="G26" s="37"/>
      <c r="H26" s="37"/>
      <c r="I26" s="155" t="s">
        <v>27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ROUND(J124,2)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ROUND((SUM(BE124:BE202)),2)</f>
        <v>0</v>
      </c>
      <c r="G35" s="37"/>
      <c r="H35" s="37"/>
      <c r="I35" s="170">
        <v>0.21</v>
      </c>
      <c r="J35" s="169">
        <f>ROUND(((SUM(BE124:BE202))*I35),2)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ROUND((SUM(BF124:BF202)),2)</f>
        <v>0</v>
      </c>
      <c r="G36" s="37"/>
      <c r="H36" s="37"/>
      <c r="I36" s="170">
        <v>0.15</v>
      </c>
      <c r="J36" s="169">
        <f>ROUND(((SUM(BF124:BF202))*I36),2)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ROUND((SUM(BG124:BG202)),2)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ROUND((SUM(BH124:BH202)),2)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ROUND((SUM(BI124:BI202)),2)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Novostavba objektu toalet 426/1 Podmokly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119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1334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1335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06c - elektrická přípojka nn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11. 4. 2020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30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28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>Miroslav Kučaba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122</v>
      </c>
      <c r="D96" s="197"/>
      <c r="E96" s="197"/>
      <c r="F96" s="197"/>
      <c r="G96" s="197"/>
      <c r="H96" s="197"/>
      <c r="I96" s="198"/>
      <c r="J96" s="199" t="s">
        <v>123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124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125</v>
      </c>
    </row>
    <row r="99" spans="1:31" s="9" customFormat="1" ht="24.95" customHeight="1">
      <c r="A99" s="9"/>
      <c r="B99" s="201"/>
      <c r="C99" s="202"/>
      <c r="D99" s="203" t="s">
        <v>134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8"/>
      <c r="C100" s="132"/>
      <c r="D100" s="209" t="s">
        <v>1338</v>
      </c>
      <c r="E100" s="210"/>
      <c r="F100" s="210"/>
      <c r="G100" s="210"/>
      <c r="H100" s="210"/>
      <c r="I100" s="211"/>
      <c r="J100" s="212">
        <f>J126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1"/>
      <c r="C101" s="202"/>
      <c r="D101" s="203" t="s">
        <v>1339</v>
      </c>
      <c r="E101" s="204"/>
      <c r="F101" s="204"/>
      <c r="G101" s="204"/>
      <c r="H101" s="204"/>
      <c r="I101" s="205"/>
      <c r="J101" s="206">
        <f>J155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8"/>
      <c r="C102" s="132"/>
      <c r="D102" s="209" t="s">
        <v>1340</v>
      </c>
      <c r="E102" s="210"/>
      <c r="F102" s="210"/>
      <c r="G102" s="210"/>
      <c r="H102" s="210"/>
      <c r="I102" s="211"/>
      <c r="J102" s="212">
        <f>J156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146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95" t="str">
        <f>E7</f>
        <v>Novostavba objektu toalet 426/1 Podmokly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2:12" s="1" customFormat="1" ht="12" customHeight="1">
      <c r="B113" s="20"/>
      <c r="C113" s="31" t="s">
        <v>119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pans="1:31" s="2" customFormat="1" ht="16.5" customHeight="1">
      <c r="A114" s="37"/>
      <c r="B114" s="38"/>
      <c r="C114" s="39"/>
      <c r="D114" s="39"/>
      <c r="E114" s="195" t="s">
        <v>1334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1335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E11</f>
        <v>06c - elektrická přípojka nn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11. 4. 2020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30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28</v>
      </c>
      <c r="D121" s="39"/>
      <c r="E121" s="39"/>
      <c r="F121" s="26" t="str">
        <f>IF(E20="","",E20)</f>
        <v>Vyplň údaj</v>
      </c>
      <c r="G121" s="39"/>
      <c r="H121" s="39"/>
      <c r="I121" s="155" t="s">
        <v>33</v>
      </c>
      <c r="J121" s="35" t="str">
        <f>E26</f>
        <v>Miroslav Kučaba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214"/>
      <c r="B123" s="215"/>
      <c r="C123" s="216" t="s">
        <v>147</v>
      </c>
      <c r="D123" s="217" t="s">
        <v>61</v>
      </c>
      <c r="E123" s="217" t="s">
        <v>57</v>
      </c>
      <c r="F123" s="217" t="s">
        <v>58</v>
      </c>
      <c r="G123" s="217" t="s">
        <v>148</v>
      </c>
      <c r="H123" s="217" t="s">
        <v>149</v>
      </c>
      <c r="I123" s="218" t="s">
        <v>150</v>
      </c>
      <c r="J123" s="217" t="s">
        <v>123</v>
      </c>
      <c r="K123" s="219" t="s">
        <v>151</v>
      </c>
      <c r="L123" s="220"/>
      <c r="M123" s="99" t="s">
        <v>1</v>
      </c>
      <c r="N123" s="100" t="s">
        <v>40</v>
      </c>
      <c r="O123" s="100" t="s">
        <v>152</v>
      </c>
      <c r="P123" s="100" t="s">
        <v>153</v>
      </c>
      <c r="Q123" s="100" t="s">
        <v>154</v>
      </c>
      <c r="R123" s="100" t="s">
        <v>155</v>
      </c>
      <c r="S123" s="100" t="s">
        <v>156</v>
      </c>
      <c r="T123" s="101" t="s">
        <v>157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pans="1:63" s="2" customFormat="1" ht="22.8" customHeight="1">
      <c r="A124" s="37"/>
      <c r="B124" s="38"/>
      <c r="C124" s="106" t="s">
        <v>158</v>
      </c>
      <c r="D124" s="39"/>
      <c r="E124" s="39"/>
      <c r="F124" s="39"/>
      <c r="G124" s="39"/>
      <c r="H124" s="39"/>
      <c r="I124" s="153"/>
      <c r="J124" s="221">
        <f>BK124</f>
        <v>0</v>
      </c>
      <c r="K124" s="39"/>
      <c r="L124" s="43"/>
      <c r="M124" s="102"/>
      <c r="N124" s="222"/>
      <c r="O124" s="103"/>
      <c r="P124" s="223">
        <f>P125+P155</f>
        <v>0</v>
      </c>
      <c r="Q124" s="103"/>
      <c r="R124" s="223">
        <f>R125+R155</f>
        <v>6.959305059999999</v>
      </c>
      <c r="S124" s="103"/>
      <c r="T124" s="224">
        <f>T125+T155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125</v>
      </c>
      <c r="BK124" s="225">
        <f>BK125+BK155</f>
        <v>0</v>
      </c>
    </row>
    <row r="125" spans="1:63" s="12" customFormat="1" ht="25.9" customHeight="1">
      <c r="A125" s="12"/>
      <c r="B125" s="226"/>
      <c r="C125" s="227"/>
      <c r="D125" s="228" t="s">
        <v>75</v>
      </c>
      <c r="E125" s="229" t="s">
        <v>506</v>
      </c>
      <c r="F125" s="229" t="s">
        <v>507</v>
      </c>
      <c r="G125" s="227"/>
      <c r="H125" s="227"/>
      <c r="I125" s="230"/>
      <c r="J125" s="231">
        <f>BK125</f>
        <v>0</v>
      </c>
      <c r="K125" s="227"/>
      <c r="L125" s="232"/>
      <c r="M125" s="233"/>
      <c r="N125" s="234"/>
      <c r="O125" s="234"/>
      <c r="P125" s="235">
        <f>P126</f>
        <v>0</v>
      </c>
      <c r="Q125" s="234"/>
      <c r="R125" s="235">
        <f>R126</f>
        <v>0.11937400000000001</v>
      </c>
      <c r="S125" s="234"/>
      <c r="T125" s="23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7" t="s">
        <v>86</v>
      </c>
      <c r="AT125" s="238" t="s">
        <v>75</v>
      </c>
      <c r="AU125" s="238" t="s">
        <v>76</v>
      </c>
      <c r="AY125" s="237" t="s">
        <v>161</v>
      </c>
      <c r="BK125" s="239">
        <f>BK126</f>
        <v>0</v>
      </c>
    </row>
    <row r="126" spans="1:63" s="12" customFormat="1" ht="22.8" customHeight="1">
      <c r="A126" s="12"/>
      <c r="B126" s="226"/>
      <c r="C126" s="227"/>
      <c r="D126" s="228" t="s">
        <v>75</v>
      </c>
      <c r="E126" s="240" t="s">
        <v>1341</v>
      </c>
      <c r="F126" s="240" t="s">
        <v>1342</v>
      </c>
      <c r="G126" s="227"/>
      <c r="H126" s="227"/>
      <c r="I126" s="230"/>
      <c r="J126" s="241">
        <f>BK126</f>
        <v>0</v>
      </c>
      <c r="K126" s="227"/>
      <c r="L126" s="232"/>
      <c r="M126" s="233"/>
      <c r="N126" s="234"/>
      <c r="O126" s="234"/>
      <c r="P126" s="235">
        <f>SUM(P127:P154)</f>
        <v>0</v>
      </c>
      <c r="Q126" s="234"/>
      <c r="R126" s="235">
        <f>SUM(R127:R154)</f>
        <v>0.11937400000000001</v>
      </c>
      <c r="S126" s="234"/>
      <c r="T126" s="236">
        <f>SUM(T127:T154)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7" t="s">
        <v>86</v>
      </c>
      <c r="AT126" s="238" t="s">
        <v>75</v>
      </c>
      <c r="AU126" s="238" t="s">
        <v>84</v>
      </c>
      <c r="AY126" s="237" t="s">
        <v>161</v>
      </c>
      <c r="BK126" s="239">
        <f>SUM(BK127:BK154)</f>
        <v>0</v>
      </c>
    </row>
    <row r="127" spans="1:65" s="2" customFormat="1" ht="33" customHeight="1">
      <c r="A127" s="37"/>
      <c r="B127" s="38"/>
      <c r="C127" s="242" t="s">
        <v>84</v>
      </c>
      <c r="D127" s="242" t="s">
        <v>163</v>
      </c>
      <c r="E127" s="243" t="s">
        <v>1386</v>
      </c>
      <c r="F127" s="244" t="s">
        <v>1387</v>
      </c>
      <c r="G127" s="245" t="s">
        <v>234</v>
      </c>
      <c r="H127" s="246">
        <v>47</v>
      </c>
      <c r="I127" s="247"/>
      <c r="J127" s="248">
        <f>ROUND(I127*H127,2)</f>
        <v>0</v>
      </c>
      <c r="K127" s="244" t="s">
        <v>1</v>
      </c>
      <c r="L127" s="43"/>
      <c r="M127" s="249" t="s">
        <v>1</v>
      </c>
      <c r="N127" s="250" t="s">
        <v>41</v>
      </c>
      <c r="O127" s="90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3" t="s">
        <v>273</v>
      </c>
      <c r="AT127" s="253" t="s">
        <v>163</v>
      </c>
      <c r="AU127" s="253" t="s">
        <v>86</v>
      </c>
      <c r="AY127" s="16" t="s">
        <v>161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6" t="s">
        <v>84</v>
      </c>
      <c r="BK127" s="254">
        <f>ROUND(I127*H127,2)</f>
        <v>0</v>
      </c>
      <c r="BL127" s="16" t="s">
        <v>273</v>
      </c>
      <c r="BM127" s="253" t="s">
        <v>1542</v>
      </c>
    </row>
    <row r="128" spans="1:47" s="2" customFormat="1" ht="12">
      <c r="A128" s="37"/>
      <c r="B128" s="38"/>
      <c r="C128" s="39"/>
      <c r="D128" s="255" t="s">
        <v>170</v>
      </c>
      <c r="E128" s="39"/>
      <c r="F128" s="256" t="s">
        <v>1387</v>
      </c>
      <c r="G128" s="39"/>
      <c r="H128" s="39"/>
      <c r="I128" s="153"/>
      <c r="J128" s="39"/>
      <c r="K128" s="39"/>
      <c r="L128" s="43"/>
      <c r="M128" s="257"/>
      <c r="N128" s="258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170</v>
      </c>
      <c r="AU128" s="16" t="s">
        <v>86</v>
      </c>
    </row>
    <row r="129" spans="1:65" s="2" customFormat="1" ht="16.5" customHeight="1">
      <c r="A129" s="37"/>
      <c r="B129" s="38"/>
      <c r="C129" s="281" t="s">
        <v>86</v>
      </c>
      <c r="D129" s="281" t="s">
        <v>214</v>
      </c>
      <c r="E129" s="282" t="s">
        <v>1389</v>
      </c>
      <c r="F129" s="283" t="s">
        <v>1390</v>
      </c>
      <c r="G129" s="284" t="s">
        <v>234</v>
      </c>
      <c r="H129" s="285">
        <v>56.4</v>
      </c>
      <c r="I129" s="286"/>
      <c r="J129" s="287">
        <f>ROUND(I129*H129,2)</f>
        <v>0</v>
      </c>
      <c r="K129" s="283" t="s">
        <v>1</v>
      </c>
      <c r="L129" s="288"/>
      <c r="M129" s="289" t="s">
        <v>1</v>
      </c>
      <c r="N129" s="290" t="s">
        <v>41</v>
      </c>
      <c r="O129" s="90"/>
      <c r="P129" s="251">
        <f>O129*H129</f>
        <v>0</v>
      </c>
      <c r="Q129" s="251">
        <v>0.0009</v>
      </c>
      <c r="R129" s="251">
        <f>Q129*H129</f>
        <v>0.05076</v>
      </c>
      <c r="S129" s="251">
        <v>0</v>
      </c>
      <c r="T129" s="25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3" t="s">
        <v>368</v>
      </c>
      <c r="AT129" s="253" t="s">
        <v>214</v>
      </c>
      <c r="AU129" s="253" t="s">
        <v>86</v>
      </c>
      <c r="AY129" s="16" t="s">
        <v>161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6" t="s">
        <v>84</v>
      </c>
      <c r="BK129" s="254">
        <f>ROUND(I129*H129,2)</f>
        <v>0</v>
      </c>
      <c r="BL129" s="16" t="s">
        <v>273</v>
      </c>
      <c r="BM129" s="253" t="s">
        <v>1543</v>
      </c>
    </row>
    <row r="130" spans="1:47" s="2" customFormat="1" ht="12">
      <c r="A130" s="37"/>
      <c r="B130" s="38"/>
      <c r="C130" s="39"/>
      <c r="D130" s="255" t="s">
        <v>170</v>
      </c>
      <c r="E130" s="39"/>
      <c r="F130" s="256" t="s">
        <v>1390</v>
      </c>
      <c r="G130" s="39"/>
      <c r="H130" s="39"/>
      <c r="I130" s="153"/>
      <c r="J130" s="39"/>
      <c r="K130" s="39"/>
      <c r="L130" s="43"/>
      <c r="M130" s="257"/>
      <c r="N130" s="25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170</v>
      </c>
      <c r="AU130" s="16" t="s">
        <v>86</v>
      </c>
    </row>
    <row r="131" spans="1:51" s="13" customFormat="1" ht="12">
      <c r="A131" s="13"/>
      <c r="B131" s="259"/>
      <c r="C131" s="260"/>
      <c r="D131" s="255" t="s">
        <v>172</v>
      </c>
      <c r="E131" s="261" t="s">
        <v>1</v>
      </c>
      <c r="F131" s="262" t="s">
        <v>1544</v>
      </c>
      <c r="G131" s="260"/>
      <c r="H131" s="263">
        <v>56.4</v>
      </c>
      <c r="I131" s="264"/>
      <c r="J131" s="260"/>
      <c r="K131" s="260"/>
      <c r="L131" s="265"/>
      <c r="M131" s="266"/>
      <c r="N131" s="267"/>
      <c r="O131" s="267"/>
      <c r="P131" s="267"/>
      <c r="Q131" s="267"/>
      <c r="R131" s="267"/>
      <c r="S131" s="267"/>
      <c r="T131" s="26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9" t="s">
        <v>172</v>
      </c>
      <c r="AU131" s="269" t="s">
        <v>86</v>
      </c>
      <c r="AV131" s="13" t="s">
        <v>86</v>
      </c>
      <c r="AW131" s="13" t="s">
        <v>32</v>
      </c>
      <c r="AX131" s="13" t="s">
        <v>84</v>
      </c>
      <c r="AY131" s="269" t="s">
        <v>161</v>
      </c>
    </row>
    <row r="132" spans="1:65" s="2" customFormat="1" ht="33" customHeight="1">
      <c r="A132" s="37"/>
      <c r="B132" s="38"/>
      <c r="C132" s="242" t="s">
        <v>184</v>
      </c>
      <c r="D132" s="242" t="s">
        <v>163</v>
      </c>
      <c r="E132" s="243" t="s">
        <v>1393</v>
      </c>
      <c r="F132" s="244" t="s">
        <v>1394</v>
      </c>
      <c r="G132" s="245" t="s">
        <v>234</v>
      </c>
      <c r="H132" s="246">
        <v>47</v>
      </c>
      <c r="I132" s="247"/>
      <c r="J132" s="248">
        <f>ROUND(I132*H132,2)</f>
        <v>0</v>
      </c>
      <c r="K132" s="244" t="s">
        <v>1</v>
      </c>
      <c r="L132" s="43"/>
      <c r="M132" s="249" t="s">
        <v>1</v>
      </c>
      <c r="N132" s="250" t="s">
        <v>41</v>
      </c>
      <c r="O132" s="90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3" t="s">
        <v>273</v>
      </c>
      <c r="AT132" s="253" t="s">
        <v>163</v>
      </c>
      <c r="AU132" s="253" t="s">
        <v>86</v>
      </c>
      <c r="AY132" s="16" t="s">
        <v>161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6" t="s">
        <v>84</v>
      </c>
      <c r="BK132" s="254">
        <f>ROUND(I132*H132,2)</f>
        <v>0</v>
      </c>
      <c r="BL132" s="16" t="s">
        <v>273</v>
      </c>
      <c r="BM132" s="253" t="s">
        <v>1545</v>
      </c>
    </row>
    <row r="133" spans="1:47" s="2" customFormat="1" ht="12">
      <c r="A133" s="37"/>
      <c r="B133" s="38"/>
      <c r="C133" s="39"/>
      <c r="D133" s="255" t="s">
        <v>170</v>
      </c>
      <c r="E133" s="39"/>
      <c r="F133" s="256" t="s">
        <v>1394</v>
      </c>
      <c r="G133" s="39"/>
      <c r="H133" s="39"/>
      <c r="I133" s="153"/>
      <c r="J133" s="39"/>
      <c r="K133" s="39"/>
      <c r="L133" s="43"/>
      <c r="M133" s="257"/>
      <c r="N133" s="25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170</v>
      </c>
      <c r="AU133" s="16" t="s">
        <v>86</v>
      </c>
    </row>
    <row r="134" spans="1:65" s="2" customFormat="1" ht="16.5" customHeight="1">
      <c r="A134" s="37"/>
      <c r="B134" s="38"/>
      <c r="C134" s="281" t="s">
        <v>168</v>
      </c>
      <c r="D134" s="281" t="s">
        <v>214</v>
      </c>
      <c r="E134" s="282" t="s">
        <v>1396</v>
      </c>
      <c r="F134" s="283" t="s">
        <v>1397</v>
      </c>
      <c r="G134" s="284" t="s">
        <v>234</v>
      </c>
      <c r="H134" s="285">
        <v>56.4</v>
      </c>
      <c r="I134" s="286"/>
      <c r="J134" s="287">
        <f>ROUND(I134*H134,2)</f>
        <v>0</v>
      </c>
      <c r="K134" s="283" t="s">
        <v>1</v>
      </c>
      <c r="L134" s="288"/>
      <c r="M134" s="289" t="s">
        <v>1</v>
      </c>
      <c r="N134" s="290" t="s">
        <v>41</v>
      </c>
      <c r="O134" s="90"/>
      <c r="P134" s="251">
        <f>O134*H134</f>
        <v>0</v>
      </c>
      <c r="Q134" s="251">
        <v>0.00016</v>
      </c>
      <c r="R134" s="251">
        <f>Q134*H134</f>
        <v>0.009024</v>
      </c>
      <c r="S134" s="251">
        <v>0</v>
      </c>
      <c r="T134" s="25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368</v>
      </c>
      <c r="AT134" s="253" t="s">
        <v>214</v>
      </c>
      <c r="AU134" s="253" t="s">
        <v>86</v>
      </c>
      <c r="AY134" s="16" t="s">
        <v>161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84</v>
      </c>
      <c r="BK134" s="254">
        <f>ROUND(I134*H134,2)</f>
        <v>0</v>
      </c>
      <c r="BL134" s="16" t="s">
        <v>273</v>
      </c>
      <c r="BM134" s="253" t="s">
        <v>1546</v>
      </c>
    </row>
    <row r="135" spans="1:47" s="2" customFormat="1" ht="12">
      <c r="A135" s="37"/>
      <c r="B135" s="38"/>
      <c r="C135" s="39"/>
      <c r="D135" s="255" t="s">
        <v>170</v>
      </c>
      <c r="E135" s="39"/>
      <c r="F135" s="256" t="s">
        <v>1397</v>
      </c>
      <c r="G135" s="39"/>
      <c r="H135" s="39"/>
      <c r="I135" s="153"/>
      <c r="J135" s="39"/>
      <c r="K135" s="39"/>
      <c r="L135" s="43"/>
      <c r="M135" s="257"/>
      <c r="N135" s="25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170</v>
      </c>
      <c r="AU135" s="16" t="s">
        <v>86</v>
      </c>
    </row>
    <row r="136" spans="1:51" s="13" customFormat="1" ht="12">
      <c r="A136" s="13"/>
      <c r="B136" s="259"/>
      <c r="C136" s="260"/>
      <c r="D136" s="255" t="s">
        <v>172</v>
      </c>
      <c r="E136" s="261" t="s">
        <v>1</v>
      </c>
      <c r="F136" s="262" t="s">
        <v>1544</v>
      </c>
      <c r="G136" s="260"/>
      <c r="H136" s="263">
        <v>56.4</v>
      </c>
      <c r="I136" s="264"/>
      <c r="J136" s="260"/>
      <c r="K136" s="260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172</v>
      </c>
      <c r="AU136" s="269" t="s">
        <v>86</v>
      </c>
      <c r="AV136" s="13" t="s">
        <v>86</v>
      </c>
      <c r="AW136" s="13" t="s">
        <v>32</v>
      </c>
      <c r="AX136" s="13" t="s">
        <v>84</v>
      </c>
      <c r="AY136" s="269" t="s">
        <v>161</v>
      </c>
    </row>
    <row r="137" spans="1:65" s="2" customFormat="1" ht="33" customHeight="1">
      <c r="A137" s="37"/>
      <c r="B137" s="38"/>
      <c r="C137" s="242" t="s">
        <v>194</v>
      </c>
      <c r="D137" s="242" t="s">
        <v>163</v>
      </c>
      <c r="E137" s="243" t="s">
        <v>1408</v>
      </c>
      <c r="F137" s="244" t="s">
        <v>1409</v>
      </c>
      <c r="G137" s="245" t="s">
        <v>289</v>
      </c>
      <c r="H137" s="246">
        <v>2</v>
      </c>
      <c r="I137" s="247"/>
      <c r="J137" s="248">
        <f>ROUND(I137*H137,2)</f>
        <v>0</v>
      </c>
      <c r="K137" s="244" t="s">
        <v>1</v>
      </c>
      <c r="L137" s="43"/>
      <c r="M137" s="249" t="s">
        <v>1</v>
      </c>
      <c r="N137" s="250" t="s">
        <v>41</v>
      </c>
      <c r="O137" s="90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3" t="s">
        <v>273</v>
      </c>
      <c r="AT137" s="253" t="s">
        <v>163</v>
      </c>
      <c r="AU137" s="253" t="s">
        <v>86</v>
      </c>
      <c r="AY137" s="16" t="s">
        <v>161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6" t="s">
        <v>84</v>
      </c>
      <c r="BK137" s="254">
        <f>ROUND(I137*H137,2)</f>
        <v>0</v>
      </c>
      <c r="BL137" s="16" t="s">
        <v>273</v>
      </c>
      <c r="BM137" s="253" t="s">
        <v>1547</v>
      </c>
    </row>
    <row r="138" spans="1:47" s="2" customFormat="1" ht="12">
      <c r="A138" s="37"/>
      <c r="B138" s="38"/>
      <c r="C138" s="39"/>
      <c r="D138" s="255" t="s">
        <v>170</v>
      </c>
      <c r="E138" s="39"/>
      <c r="F138" s="256" t="s">
        <v>1409</v>
      </c>
      <c r="G138" s="39"/>
      <c r="H138" s="39"/>
      <c r="I138" s="153"/>
      <c r="J138" s="39"/>
      <c r="K138" s="39"/>
      <c r="L138" s="43"/>
      <c r="M138" s="257"/>
      <c r="N138" s="25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170</v>
      </c>
      <c r="AU138" s="16" t="s">
        <v>86</v>
      </c>
    </row>
    <row r="139" spans="1:65" s="2" customFormat="1" ht="33" customHeight="1">
      <c r="A139" s="37"/>
      <c r="B139" s="38"/>
      <c r="C139" s="242" t="s">
        <v>201</v>
      </c>
      <c r="D139" s="242" t="s">
        <v>163</v>
      </c>
      <c r="E139" s="243" t="s">
        <v>1411</v>
      </c>
      <c r="F139" s="244" t="s">
        <v>1412</v>
      </c>
      <c r="G139" s="245" t="s">
        <v>289</v>
      </c>
      <c r="H139" s="246">
        <v>2</v>
      </c>
      <c r="I139" s="247"/>
      <c r="J139" s="248">
        <f>ROUND(I139*H139,2)</f>
        <v>0</v>
      </c>
      <c r="K139" s="244" t="s">
        <v>1</v>
      </c>
      <c r="L139" s="43"/>
      <c r="M139" s="249" t="s">
        <v>1</v>
      </c>
      <c r="N139" s="250" t="s">
        <v>41</v>
      </c>
      <c r="O139" s="90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3" t="s">
        <v>273</v>
      </c>
      <c r="AT139" s="253" t="s">
        <v>163</v>
      </c>
      <c r="AU139" s="253" t="s">
        <v>86</v>
      </c>
      <c r="AY139" s="16" t="s">
        <v>161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6" t="s">
        <v>84</v>
      </c>
      <c r="BK139" s="254">
        <f>ROUND(I139*H139,2)</f>
        <v>0</v>
      </c>
      <c r="BL139" s="16" t="s">
        <v>273</v>
      </c>
      <c r="BM139" s="253" t="s">
        <v>1548</v>
      </c>
    </row>
    <row r="140" spans="1:47" s="2" customFormat="1" ht="12">
      <c r="A140" s="37"/>
      <c r="B140" s="38"/>
      <c r="C140" s="39"/>
      <c r="D140" s="255" t="s">
        <v>170</v>
      </c>
      <c r="E140" s="39"/>
      <c r="F140" s="256" t="s">
        <v>1412</v>
      </c>
      <c r="G140" s="39"/>
      <c r="H140" s="39"/>
      <c r="I140" s="153"/>
      <c r="J140" s="39"/>
      <c r="K140" s="39"/>
      <c r="L140" s="43"/>
      <c r="M140" s="257"/>
      <c r="N140" s="25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170</v>
      </c>
      <c r="AU140" s="16" t="s">
        <v>86</v>
      </c>
    </row>
    <row r="141" spans="1:65" s="2" customFormat="1" ht="33" customHeight="1">
      <c r="A141" s="37"/>
      <c r="B141" s="38"/>
      <c r="C141" s="242" t="s">
        <v>207</v>
      </c>
      <c r="D141" s="242" t="s">
        <v>163</v>
      </c>
      <c r="E141" s="243" t="s">
        <v>1549</v>
      </c>
      <c r="F141" s="244" t="s">
        <v>1550</v>
      </c>
      <c r="G141" s="245" t="s">
        <v>289</v>
      </c>
      <c r="H141" s="246">
        <v>1</v>
      </c>
      <c r="I141" s="247"/>
      <c r="J141" s="248">
        <f>ROUND(I141*H141,2)</f>
        <v>0</v>
      </c>
      <c r="K141" s="244" t="s">
        <v>1</v>
      </c>
      <c r="L141" s="43"/>
      <c r="M141" s="249" t="s">
        <v>1</v>
      </c>
      <c r="N141" s="250" t="s">
        <v>41</v>
      </c>
      <c r="O141" s="90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273</v>
      </c>
      <c r="AT141" s="253" t="s">
        <v>163</v>
      </c>
      <c r="AU141" s="253" t="s">
        <v>86</v>
      </c>
      <c r="AY141" s="16" t="s">
        <v>161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84</v>
      </c>
      <c r="BK141" s="254">
        <f>ROUND(I141*H141,2)</f>
        <v>0</v>
      </c>
      <c r="BL141" s="16" t="s">
        <v>273</v>
      </c>
      <c r="BM141" s="253" t="s">
        <v>1551</v>
      </c>
    </row>
    <row r="142" spans="1:47" s="2" customFormat="1" ht="12">
      <c r="A142" s="37"/>
      <c r="B142" s="38"/>
      <c r="C142" s="39"/>
      <c r="D142" s="255" t="s">
        <v>170</v>
      </c>
      <c r="E142" s="39"/>
      <c r="F142" s="256" t="s">
        <v>1550</v>
      </c>
      <c r="G142" s="39"/>
      <c r="H142" s="39"/>
      <c r="I142" s="153"/>
      <c r="J142" s="39"/>
      <c r="K142" s="39"/>
      <c r="L142" s="43"/>
      <c r="M142" s="257"/>
      <c r="N142" s="25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86</v>
      </c>
    </row>
    <row r="143" spans="1:65" s="2" customFormat="1" ht="16.5" customHeight="1">
      <c r="A143" s="37"/>
      <c r="B143" s="38"/>
      <c r="C143" s="281" t="s">
        <v>213</v>
      </c>
      <c r="D143" s="281" t="s">
        <v>214</v>
      </c>
      <c r="E143" s="282" t="s">
        <v>1552</v>
      </c>
      <c r="F143" s="283" t="s">
        <v>1553</v>
      </c>
      <c r="G143" s="284" t="s">
        <v>289</v>
      </c>
      <c r="H143" s="285">
        <v>1</v>
      </c>
      <c r="I143" s="286"/>
      <c r="J143" s="287">
        <f>ROUND(I143*H143,2)</f>
        <v>0</v>
      </c>
      <c r="K143" s="283" t="s">
        <v>1</v>
      </c>
      <c r="L143" s="288"/>
      <c r="M143" s="289" t="s">
        <v>1</v>
      </c>
      <c r="N143" s="290" t="s">
        <v>41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368</v>
      </c>
      <c r="AT143" s="253" t="s">
        <v>214</v>
      </c>
      <c r="AU143" s="253" t="s">
        <v>86</v>
      </c>
      <c r="AY143" s="16" t="s">
        <v>161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84</v>
      </c>
      <c r="BK143" s="254">
        <f>ROUND(I143*H143,2)</f>
        <v>0</v>
      </c>
      <c r="BL143" s="16" t="s">
        <v>273</v>
      </c>
      <c r="BM143" s="253" t="s">
        <v>1554</v>
      </c>
    </row>
    <row r="144" spans="1:47" s="2" customFormat="1" ht="12">
      <c r="A144" s="37"/>
      <c r="B144" s="38"/>
      <c r="C144" s="39"/>
      <c r="D144" s="255" t="s">
        <v>170</v>
      </c>
      <c r="E144" s="39"/>
      <c r="F144" s="256" t="s">
        <v>1553</v>
      </c>
      <c r="G144" s="39"/>
      <c r="H144" s="39"/>
      <c r="I144" s="153"/>
      <c r="J144" s="39"/>
      <c r="K144" s="39"/>
      <c r="L144" s="43"/>
      <c r="M144" s="257"/>
      <c r="N144" s="25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86</v>
      </c>
    </row>
    <row r="145" spans="1:65" s="2" customFormat="1" ht="21.75" customHeight="1">
      <c r="A145" s="37"/>
      <c r="B145" s="38"/>
      <c r="C145" s="242" t="s">
        <v>231</v>
      </c>
      <c r="D145" s="242" t="s">
        <v>163</v>
      </c>
      <c r="E145" s="243" t="s">
        <v>1447</v>
      </c>
      <c r="F145" s="244" t="s">
        <v>1448</v>
      </c>
      <c r="G145" s="245" t="s">
        <v>289</v>
      </c>
      <c r="H145" s="246">
        <v>6</v>
      </c>
      <c r="I145" s="247"/>
      <c r="J145" s="248">
        <f>ROUND(I145*H145,2)</f>
        <v>0</v>
      </c>
      <c r="K145" s="244" t="s">
        <v>1</v>
      </c>
      <c r="L145" s="43"/>
      <c r="M145" s="249" t="s">
        <v>1</v>
      </c>
      <c r="N145" s="250" t="s">
        <v>41</v>
      </c>
      <c r="O145" s="90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273</v>
      </c>
      <c r="AT145" s="253" t="s">
        <v>163</v>
      </c>
      <c r="AU145" s="253" t="s">
        <v>86</v>
      </c>
      <c r="AY145" s="16" t="s">
        <v>161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84</v>
      </c>
      <c r="BK145" s="254">
        <f>ROUND(I145*H145,2)</f>
        <v>0</v>
      </c>
      <c r="BL145" s="16" t="s">
        <v>273</v>
      </c>
      <c r="BM145" s="253" t="s">
        <v>1555</v>
      </c>
    </row>
    <row r="146" spans="1:47" s="2" customFormat="1" ht="12">
      <c r="A146" s="37"/>
      <c r="B146" s="38"/>
      <c r="C146" s="39"/>
      <c r="D146" s="255" t="s">
        <v>170</v>
      </c>
      <c r="E146" s="39"/>
      <c r="F146" s="256" t="s">
        <v>1448</v>
      </c>
      <c r="G146" s="39"/>
      <c r="H146" s="39"/>
      <c r="I146" s="153"/>
      <c r="J146" s="39"/>
      <c r="K146" s="39"/>
      <c r="L146" s="43"/>
      <c r="M146" s="257"/>
      <c r="N146" s="25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86</v>
      </c>
    </row>
    <row r="147" spans="1:65" s="2" customFormat="1" ht="16.5" customHeight="1">
      <c r="A147" s="37"/>
      <c r="B147" s="38"/>
      <c r="C147" s="281" t="s">
        <v>237</v>
      </c>
      <c r="D147" s="281" t="s">
        <v>214</v>
      </c>
      <c r="E147" s="282" t="s">
        <v>1450</v>
      </c>
      <c r="F147" s="283" t="s">
        <v>1451</v>
      </c>
      <c r="G147" s="284" t="s">
        <v>289</v>
      </c>
      <c r="H147" s="285">
        <v>3</v>
      </c>
      <c r="I147" s="286"/>
      <c r="J147" s="287">
        <f>ROUND(I147*H147,2)</f>
        <v>0</v>
      </c>
      <c r="K147" s="283" t="s">
        <v>1</v>
      </c>
      <c r="L147" s="288"/>
      <c r="M147" s="289" t="s">
        <v>1</v>
      </c>
      <c r="N147" s="290" t="s">
        <v>41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368</v>
      </c>
      <c r="AT147" s="253" t="s">
        <v>214</v>
      </c>
      <c r="AU147" s="253" t="s">
        <v>86</v>
      </c>
      <c r="AY147" s="16" t="s">
        <v>161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84</v>
      </c>
      <c r="BK147" s="254">
        <f>ROUND(I147*H147,2)</f>
        <v>0</v>
      </c>
      <c r="BL147" s="16" t="s">
        <v>273</v>
      </c>
      <c r="BM147" s="253" t="s">
        <v>1556</v>
      </c>
    </row>
    <row r="148" spans="1:47" s="2" customFormat="1" ht="12">
      <c r="A148" s="37"/>
      <c r="B148" s="38"/>
      <c r="C148" s="39"/>
      <c r="D148" s="255" t="s">
        <v>170</v>
      </c>
      <c r="E148" s="39"/>
      <c r="F148" s="256" t="s">
        <v>1451</v>
      </c>
      <c r="G148" s="39"/>
      <c r="H148" s="39"/>
      <c r="I148" s="153"/>
      <c r="J148" s="39"/>
      <c r="K148" s="39"/>
      <c r="L148" s="43"/>
      <c r="M148" s="257"/>
      <c r="N148" s="25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86</v>
      </c>
    </row>
    <row r="149" spans="1:65" s="2" customFormat="1" ht="21.75" customHeight="1">
      <c r="A149" s="37"/>
      <c r="B149" s="38"/>
      <c r="C149" s="281" t="s">
        <v>250</v>
      </c>
      <c r="D149" s="281" t="s">
        <v>214</v>
      </c>
      <c r="E149" s="282" t="s">
        <v>1453</v>
      </c>
      <c r="F149" s="283" t="s">
        <v>1454</v>
      </c>
      <c r="G149" s="284" t="s">
        <v>289</v>
      </c>
      <c r="H149" s="285">
        <v>3</v>
      </c>
      <c r="I149" s="286"/>
      <c r="J149" s="287">
        <f>ROUND(I149*H149,2)</f>
        <v>0</v>
      </c>
      <c r="K149" s="283" t="s">
        <v>1</v>
      </c>
      <c r="L149" s="288"/>
      <c r="M149" s="289" t="s">
        <v>1</v>
      </c>
      <c r="N149" s="290" t="s">
        <v>41</v>
      </c>
      <c r="O149" s="90"/>
      <c r="P149" s="251">
        <f>O149*H149</f>
        <v>0</v>
      </c>
      <c r="Q149" s="251">
        <v>0.00013</v>
      </c>
      <c r="R149" s="251">
        <f>Q149*H149</f>
        <v>0.00038999999999999994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368</v>
      </c>
      <c r="AT149" s="253" t="s">
        <v>214</v>
      </c>
      <c r="AU149" s="253" t="s">
        <v>86</v>
      </c>
      <c r="AY149" s="16" t="s">
        <v>161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84</v>
      </c>
      <c r="BK149" s="254">
        <f>ROUND(I149*H149,2)</f>
        <v>0</v>
      </c>
      <c r="BL149" s="16" t="s">
        <v>273</v>
      </c>
      <c r="BM149" s="253" t="s">
        <v>1557</v>
      </c>
    </row>
    <row r="150" spans="1:47" s="2" customFormat="1" ht="12">
      <c r="A150" s="37"/>
      <c r="B150" s="38"/>
      <c r="C150" s="39"/>
      <c r="D150" s="255" t="s">
        <v>170</v>
      </c>
      <c r="E150" s="39"/>
      <c r="F150" s="256" t="s">
        <v>1454</v>
      </c>
      <c r="G150" s="39"/>
      <c r="H150" s="39"/>
      <c r="I150" s="153"/>
      <c r="J150" s="39"/>
      <c r="K150" s="39"/>
      <c r="L150" s="43"/>
      <c r="M150" s="257"/>
      <c r="N150" s="25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86</v>
      </c>
    </row>
    <row r="151" spans="1:65" s="2" customFormat="1" ht="44.25" customHeight="1">
      <c r="A151" s="37"/>
      <c r="B151" s="38"/>
      <c r="C151" s="242" t="s">
        <v>260</v>
      </c>
      <c r="D151" s="242" t="s">
        <v>163</v>
      </c>
      <c r="E151" s="243" t="s">
        <v>1558</v>
      </c>
      <c r="F151" s="244" t="s">
        <v>1559</v>
      </c>
      <c r="G151" s="245" t="s">
        <v>234</v>
      </c>
      <c r="H151" s="246">
        <v>47</v>
      </c>
      <c r="I151" s="247"/>
      <c r="J151" s="248">
        <f>ROUND(I151*H151,2)</f>
        <v>0</v>
      </c>
      <c r="K151" s="244" t="s">
        <v>1</v>
      </c>
      <c r="L151" s="43"/>
      <c r="M151" s="249" t="s">
        <v>1</v>
      </c>
      <c r="N151" s="250" t="s">
        <v>41</v>
      </c>
      <c r="O151" s="90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273</v>
      </c>
      <c r="AT151" s="253" t="s">
        <v>163</v>
      </c>
      <c r="AU151" s="253" t="s">
        <v>86</v>
      </c>
      <c r="AY151" s="16" t="s">
        <v>161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84</v>
      </c>
      <c r="BK151" s="254">
        <f>ROUND(I151*H151,2)</f>
        <v>0</v>
      </c>
      <c r="BL151" s="16" t="s">
        <v>273</v>
      </c>
      <c r="BM151" s="253" t="s">
        <v>1560</v>
      </c>
    </row>
    <row r="152" spans="1:47" s="2" customFormat="1" ht="12">
      <c r="A152" s="37"/>
      <c r="B152" s="38"/>
      <c r="C152" s="39"/>
      <c r="D152" s="255" t="s">
        <v>170</v>
      </c>
      <c r="E152" s="39"/>
      <c r="F152" s="256" t="s">
        <v>1559</v>
      </c>
      <c r="G152" s="39"/>
      <c r="H152" s="39"/>
      <c r="I152" s="153"/>
      <c r="J152" s="39"/>
      <c r="K152" s="39"/>
      <c r="L152" s="43"/>
      <c r="M152" s="257"/>
      <c r="N152" s="25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170</v>
      </c>
      <c r="AU152" s="16" t="s">
        <v>86</v>
      </c>
    </row>
    <row r="153" spans="1:65" s="2" customFormat="1" ht="16.5" customHeight="1">
      <c r="A153" s="37"/>
      <c r="B153" s="38"/>
      <c r="C153" s="281" t="s">
        <v>8</v>
      </c>
      <c r="D153" s="281" t="s">
        <v>214</v>
      </c>
      <c r="E153" s="282" t="s">
        <v>1561</v>
      </c>
      <c r="F153" s="283" t="s">
        <v>1562</v>
      </c>
      <c r="G153" s="284" t="s">
        <v>217</v>
      </c>
      <c r="H153" s="285">
        <v>59.2</v>
      </c>
      <c r="I153" s="286"/>
      <c r="J153" s="287">
        <f>ROUND(I153*H153,2)</f>
        <v>0</v>
      </c>
      <c r="K153" s="283" t="s">
        <v>1</v>
      </c>
      <c r="L153" s="288"/>
      <c r="M153" s="289" t="s">
        <v>1</v>
      </c>
      <c r="N153" s="290" t="s">
        <v>41</v>
      </c>
      <c r="O153" s="90"/>
      <c r="P153" s="251">
        <f>O153*H153</f>
        <v>0</v>
      </c>
      <c r="Q153" s="251">
        <v>0.001</v>
      </c>
      <c r="R153" s="251">
        <f>Q153*H153</f>
        <v>0.0592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368</v>
      </c>
      <c r="AT153" s="253" t="s">
        <v>214</v>
      </c>
      <c r="AU153" s="253" t="s">
        <v>86</v>
      </c>
      <c r="AY153" s="16" t="s">
        <v>161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84</v>
      </c>
      <c r="BK153" s="254">
        <f>ROUND(I153*H153,2)</f>
        <v>0</v>
      </c>
      <c r="BL153" s="16" t="s">
        <v>273</v>
      </c>
      <c r="BM153" s="253" t="s">
        <v>1563</v>
      </c>
    </row>
    <row r="154" spans="1:47" s="2" customFormat="1" ht="12">
      <c r="A154" s="37"/>
      <c r="B154" s="38"/>
      <c r="C154" s="39"/>
      <c r="D154" s="255" t="s">
        <v>170</v>
      </c>
      <c r="E154" s="39"/>
      <c r="F154" s="256" t="s">
        <v>1562</v>
      </c>
      <c r="G154" s="39"/>
      <c r="H154" s="39"/>
      <c r="I154" s="153"/>
      <c r="J154" s="39"/>
      <c r="K154" s="39"/>
      <c r="L154" s="43"/>
      <c r="M154" s="257"/>
      <c r="N154" s="25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86</v>
      </c>
    </row>
    <row r="155" spans="1:63" s="12" customFormat="1" ht="25.9" customHeight="1">
      <c r="A155" s="12"/>
      <c r="B155" s="226"/>
      <c r="C155" s="227"/>
      <c r="D155" s="228" t="s">
        <v>75</v>
      </c>
      <c r="E155" s="229" t="s">
        <v>214</v>
      </c>
      <c r="F155" s="229" t="s">
        <v>1469</v>
      </c>
      <c r="G155" s="227"/>
      <c r="H155" s="227"/>
      <c r="I155" s="230"/>
      <c r="J155" s="231">
        <f>BK155</f>
        <v>0</v>
      </c>
      <c r="K155" s="227"/>
      <c r="L155" s="232"/>
      <c r="M155" s="233"/>
      <c r="N155" s="234"/>
      <c r="O155" s="234"/>
      <c r="P155" s="235">
        <f>P156</f>
        <v>0</v>
      </c>
      <c r="Q155" s="234"/>
      <c r="R155" s="235">
        <f>R156</f>
        <v>6.83993106</v>
      </c>
      <c r="S155" s="234"/>
      <c r="T155" s="236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7" t="s">
        <v>184</v>
      </c>
      <c r="AT155" s="238" t="s">
        <v>75</v>
      </c>
      <c r="AU155" s="238" t="s">
        <v>76</v>
      </c>
      <c r="AY155" s="237" t="s">
        <v>161</v>
      </c>
      <c r="BK155" s="239">
        <f>BK156</f>
        <v>0</v>
      </c>
    </row>
    <row r="156" spans="1:63" s="12" customFormat="1" ht="22.8" customHeight="1">
      <c r="A156" s="12"/>
      <c r="B156" s="226"/>
      <c r="C156" s="227"/>
      <c r="D156" s="228" t="s">
        <v>75</v>
      </c>
      <c r="E156" s="240" t="s">
        <v>1470</v>
      </c>
      <c r="F156" s="240" t="s">
        <v>1471</v>
      </c>
      <c r="G156" s="227"/>
      <c r="H156" s="227"/>
      <c r="I156" s="230"/>
      <c r="J156" s="241">
        <f>BK156</f>
        <v>0</v>
      </c>
      <c r="K156" s="227"/>
      <c r="L156" s="232"/>
      <c r="M156" s="233"/>
      <c r="N156" s="234"/>
      <c r="O156" s="234"/>
      <c r="P156" s="235">
        <f>SUM(P157:P202)</f>
        <v>0</v>
      </c>
      <c r="Q156" s="234"/>
      <c r="R156" s="235">
        <f>SUM(R157:R202)</f>
        <v>6.83993106</v>
      </c>
      <c r="S156" s="234"/>
      <c r="T156" s="236">
        <f>SUM(T157:T202)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7" t="s">
        <v>184</v>
      </c>
      <c r="AT156" s="238" t="s">
        <v>75</v>
      </c>
      <c r="AU156" s="238" t="s">
        <v>84</v>
      </c>
      <c r="AY156" s="237" t="s">
        <v>161</v>
      </c>
      <c r="BK156" s="239">
        <f>SUM(BK157:BK202)</f>
        <v>0</v>
      </c>
    </row>
    <row r="157" spans="1:65" s="2" customFormat="1" ht="21.75" customHeight="1">
      <c r="A157" s="37"/>
      <c r="B157" s="38"/>
      <c r="C157" s="242" t="s">
        <v>279</v>
      </c>
      <c r="D157" s="242" t="s">
        <v>163</v>
      </c>
      <c r="E157" s="243" t="s">
        <v>1564</v>
      </c>
      <c r="F157" s="244" t="s">
        <v>1565</v>
      </c>
      <c r="G157" s="245" t="s">
        <v>1566</v>
      </c>
      <c r="H157" s="246">
        <v>0.042</v>
      </c>
      <c r="I157" s="247"/>
      <c r="J157" s="248">
        <f>ROUND(I157*H157,2)</f>
        <v>0</v>
      </c>
      <c r="K157" s="244" t="s">
        <v>1</v>
      </c>
      <c r="L157" s="43"/>
      <c r="M157" s="249" t="s">
        <v>1</v>
      </c>
      <c r="N157" s="250" t="s">
        <v>41</v>
      </c>
      <c r="O157" s="90"/>
      <c r="P157" s="251">
        <f>O157*H157</f>
        <v>0</v>
      </c>
      <c r="Q157" s="251">
        <v>0.00193</v>
      </c>
      <c r="R157" s="251">
        <f>Q157*H157</f>
        <v>8.106000000000001E-05</v>
      </c>
      <c r="S157" s="251">
        <v>0</v>
      </c>
      <c r="T157" s="25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3" t="s">
        <v>554</v>
      </c>
      <c r="AT157" s="253" t="s">
        <v>163</v>
      </c>
      <c r="AU157" s="253" t="s">
        <v>86</v>
      </c>
      <c r="AY157" s="16" t="s">
        <v>161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6" t="s">
        <v>84</v>
      </c>
      <c r="BK157" s="254">
        <f>ROUND(I157*H157,2)</f>
        <v>0</v>
      </c>
      <c r="BL157" s="16" t="s">
        <v>554</v>
      </c>
      <c r="BM157" s="253" t="s">
        <v>1567</v>
      </c>
    </row>
    <row r="158" spans="1:47" s="2" customFormat="1" ht="12">
      <c r="A158" s="37"/>
      <c r="B158" s="38"/>
      <c r="C158" s="39"/>
      <c r="D158" s="255" t="s">
        <v>170</v>
      </c>
      <c r="E158" s="39"/>
      <c r="F158" s="256" t="s">
        <v>1565</v>
      </c>
      <c r="G158" s="39"/>
      <c r="H158" s="39"/>
      <c r="I158" s="153"/>
      <c r="J158" s="39"/>
      <c r="K158" s="39"/>
      <c r="L158" s="43"/>
      <c r="M158" s="257"/>
      <c r="N158" s="25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170</v>
      </c>
      <c r="AU158" s="16" t="s">
        <v>86</v>
      </c>
    </row>
    <row r="159" spans="1:65" s="2" customFormat="1" ht="55.5" customHeight="1">
      <c r="A159" s="37"/>
      <c r="B159" s="38"/>
      <c r="C159" s="242" t="s">
        <v>286</v>
      </c>
      <c r="D159" s="242" t="s">
        <v>163</v>
      </c>
      <c r="E159" s="243" t="s">
        <v>1568</v>
      </c>
      <c r="F159" s="244" t="s">
        <v>1569</v>
      </c>
      <c r="G159" s="245" t="s">
        <v>210</v>
      </c>
      <c r="H159" s="246">
        <v>3</v>
      </c>
      <c r="I159" s="247"/>
      <c r="J159" s="248">
        <f>ROUND(I159*H159,2)</f>
        <v>0</v>
      </c>
      <c r="K159" s="244" t="s">
        <v>1</v>
      </c>
      <c r="L159" s="43"/>
      <c r="M159" s="249" t="s">
        <v>1</v>
      </c>
      <c r="N159" s="250" t="s">
        <v>41</v>
      </c>
      <c r="O159" s="9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3" t="s">
        <v>554</v>
      </c>
      <c r="AT159" s="253" t="s">
        <v>163</v>
      </c>
      <c r="AU159" s="253" t="s">
        <v>86</v>
      </c>
      <c r="AY159" s="16" t="s">
        <v>161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6" t="s">
        <v>84</v>
      </c>
      <c r="BK159" s="254">
        <f>ROUND(I159*H159,2)</f>
        <v>0</v>
      </c>
      <c r="BL159" s="16" t="s">
        <v>554</v>
      </c>
      <c r="BM159" s="253" t="s">
        <v>1570</v>
      </c>
    </row>
    <row r="160" spans="1:47" s="2" customFormat="1" ht="12">
      <c r="A160" s="37"/>
      <c r="B160" s="38"/>
      <c r="C160" s="39"/>
      <c r="D160" s="255" t="s">
        <v>170</v>
      </c>
      <c r="E160" s="39"/>
      <c r="F160" s="256" t="s">
        <v>1569</v>
      </c>
      <c r="G160" s="39"/>
      <c r="H160" s="39"/>
      <c r="I160" s="153"/>
      <c r="J160" s="39"/>
      <c r="K160" s="39"/>
      <c r="L160" s="43"/>
      <c r="M160" s="257"/>
      <c r="N160" s="25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86</v>
      </c>
    </row>
    <row r="161" spans="1:65" s="2" customFormat="1" ht="33" customHeight="1">
      <c r="A161" s="37"/>
      <c r="B161" s="38"/>
      <c r="C161" s="242" t="s">
        <v>292</v>
      </c>
      <c r="D161" s="242" t="s">
        <v>163</v>
      </c>
      <c r="E161" s="243" t="s">
        <v>1571</v>
      </c>
      <c r="F161" s="244" t="s">
        <v>1572</v>
      </c>
      <c r="G161" s="245" t="s">
        <v>234</v>
      </c>
      <c r="H161" s="246">
        <v>2</v>
      </c>
      <c r="I161" s="247"/>
      <c r="J161" s="248">
        <f>ROUND(I161*H161,2)</f>
        <v>0</v>
      </c>
      <c r="K161" s="244" t="s">
        <v>1</v>
      </c>
      <c r="L161" s="43"/>
      <c r="M161" s="249" t="s">
        <v>1</v>
      </c>
      <c r="N161" s="250" t="s">
        <v>41</v>
      </c>
      <c r="O161" s="90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3" t="s">
        <v>554</v>
      </c>
      <c r="AT161" s="253" t="s">
        <v>163</v>
      </c>
      <c r="AU161" s="253" t="s">
        <v>86</v>
      </c>
      <c r="AY161" s="16" t="s">
        <v>161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6" t="s">
        <v>84</v>
      </c>
      <c r="BK161" s="254">
        <f>ROUND(I161*H161,2)</f>
        <v>0</v>
      </c>
      <c r="BL161" s="16" t="s">
        <v>554</v>
      </c>
      <c r="BM161" s="253" t="s">
        <v>1573</v>
      </c>
    </row>
    <row r="162" spans="1:47" s="2" customFormat="1" ht="12">
      <c r="A162" s="37"/>
      <c r="B162" s="38"/>
      <c r="C162" s="39"/>
      <c r="D162" s="255" t="s">
        <v>170</v>
      </c>
      <c r="E162" s="39"/>
      <c r="F162" s="256" t="s">
        <v>1572</v>
      </c>
      <c r="G162" s="39"/>
      <c r="H162" s="39"/>
      <c r="I162" s="153"/>
      <c r="J162" s="39"/>
      <c r="K162" s="39"/>
      <c r="L162" s="43"/>
      <c r="M162" s="257"/>
      <c r="N162" s="25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86</v>
      </c>
    </row>
    <row r="163" spans="1:65" s="2" customFormat="1" ht="44.25" customHeight="1">
      <c r="A163" s="37"/>
      <c r="B163" s="38"/>
      <c r="C163" s="242" t="s">
        <v>297</v>
      </c>
      <c r="D163" s="242" t="s">
        <v>163</v>
      </c>
      <c r="E163" s="243" t="s">
        <v>1574</v>
      </c>
      <c r="F163" s="244" t="s">
        <v>1575</v>
      </c>
      <c r="G163" s="245" t="s">
        <v>210</v>
      </c>
      <c r="H163" s="246">
        <v>2</v>
      </c>
      <c r="I163" s="247"/>
      <c r="J163" s="248">
        <f>ROUND(I163*H163,2)</f>
        <v>0</v>
      </c>
      <c r="K163" s="244" t="s">
        <v>1</v>
      </c>
      <c r="L163" s="43"/>
      <c r="M163" s="249" t="s">
        <v>1</v>
      </c>
      <c r="N163" s="250" t="s">
        <v>41</v>
      </c>
      <c r="O163" s="90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554</v>
      </c>
      <c r="AT163" s="253" t="s">
        <v>163</v>
      </c>
      <c r="AU163" s="253" t="s">
        <v>86</v>
      </c>
      <c r="AY163" s="16" t="s">
        <v>161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84</v>
      </c>
      <c r="BK163" s="254">
        <f>ROUND(I163*H163,2)</f>
        <v>0</v>
      </c>
      <c r="BL163" s="16" t="s">
        <v>554</v>
      </c>
      <c r="BM163" s="253" t="s">
        <v>1576</v>
      </c>
    </row>
    <row r="164" spans="1:47" s="2" customFormat="1" ht="12">
      <c r="A164" s="37"/>
      <c r="B164" s="38"/>
      <c r="C164" s="39"/>
      <c r="D164" s="255" t="s">
        <v>170</v>
      </c>
      <c r="E164" s="39"/>
      <c r="F164" s="256" t="s">
        <v>1575</v>
      </c>
      <c r="G164" s="39"/>
      <c r="H164" s="39"/>
      <c r="I164" s="153"/>
      <c r="J164" s="39"/>
      <c r="K164" s="39"/>
      <c r="L164" s="43"/>
      <c r="M164" s="257"/>
      <c r="N164" s="25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86</v>
      </c>
    </row>
    <row r="165" spans="1:65" s="2" customFormat="1" ht="55.5" customHeight="1">
      <c r="A165" s="37"/>
      <c r="B165" s="38"/>
      <c r="C165" s="242" t="s">
        <v>309</v>
      </c>
      <c r="D165" s="242" t="s">
        <v>163</v>
      </c>
      <c r="E165" s="243" t="s">
        <v>1577</v>
      </c>
      <c r="F165" s="244" t="s">
        <v>1578</v>
      </c>
      <c r="G165" s="245" t="s">
        <v>234</v>
      </c>
      <c r="H165" s="246">
        <v>38</v>
      </c>
      <c r="I165" s="247"/>
      <c r="J165" s="248">
        <f>ROUND(I165*H165,2)</f>
        <v>0</v>
      </c>
      <c r="K165" s="244" t="s">
        <v>1</v>
      </c>
      <c r="L165" s="43"/>
      <c r="M165" s="249" t="s">
        <v>1</v>
      </c>
      <c r="N165" s="250" t="s">
        <v>41</v>
      </c>
      <c r="O165" s="90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3" t="s">
        <v>554</v>
      </c>
      <c r="AT165" s="253" t="s">
        <v>163</v>
      </c>
      <c r="AU165" s="253" t="s">
        <v>86</v>
      </c>
      <c r="AY165" s="16" t="s">
        <v>161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6" t="s">
        <v>84</v>
      </c>
      <c r="BK165" s="254">
        <f>ROUND(I165*H165,2)</f>
        <v>0</v>
      </c>
      <c r="BL165" s="16" t="s">
        <v>554</v>
      </c>
      <c r="BM165" s="253" t="s">
        <v>1579</v>
      </c>
    </row>
    <row r="166" spans="1:47" s="2" customFormat="1" ht="12">
      <c r="A166" s="37"/>
      <c r="B166" s="38"/>
      <c r="C166" s="39"/>
      <c r="D166" s="255" t="s">
        <v>170</v>
      </c>
      <c r="E166" s="39"/>
      <c r="F166" s="256" t="s">
        <v>1578</v>
      </c>
      <c r="G166" s="39"/>
      <c r="H166" s="39"/>
      <c r="I166" s="153"/>
      <c r="J166" s="39"/>
      <c r="K166" s="39"/>
      <c r="L166" s="43"/>
      <c r="M166" s="257"/>
      <c r="N166" s="25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170</v>
      </c>
      <c r="AU166" s="16" t="s">
        <v>86</v>
      </c>
    </row>
    <row r="167" spans="1:65" s="2" customFormat="1" ht="55.5" customHeight="1">
      <c r="A167" s="37"/>
      <c r="B167" s="38"/>
      <c r="C167" s="242" t="s">
        <v>316</v>
      </c>
      <c r="D167" s="242" t="s">
        <v>163</v>
      </c>
      <c r="E167" s="243" t="s">
        <v>1580</v>
      </c>
      <c r="F167" s="244" t="s">
        <v>1581</v>
      </c>
      <c r="G167" s="245" t="s">
        <v>234</v>
      </c>
      <c r="H167" s="246">
        <v>4</v>
      </c>
      <c r="I167" s="247"/>
      <c r="J167" s="248">
        <f>ROUND(I167*H167,2)</f>
        <v>0</v>
      </c>
      <c r="K167" s="244" t="s">
        <v>1</v>
      </c>
      <c r="L167" s="43"/>
      <c r="M167" s="249" t="s">
        <v>1</v>
      </c>
      <c r="N167" s="250" t="s">
        <v>41</v>
      </c>
      <c r="O167" s="90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3" t="s">
        <v>554</v>
      </c>
      <c r="AT167" s="253" t="s">
        <v>163</v>
      </c>
      <c r="AU167" s="253" t="s">
        <v>86</v>
      </c>
      <c r="AY167" s="16" t="s">
        <v>161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6" t="s">
        <v>84</v>
      </c>
      <c r="BK167" s="254">
        <f>ROUND(I167*H167,2)</f>
        <v>0</v>
      </c>
      <c r="BL167" s="16" t="s">
        <v>554</v>
      </c>
      <c r="BM167" s="253" t="s">
        <v>1582</v>
      </c>
    </row>
    <row r="168" spans="1:47" s="2" customFormat="1" ht="12">
      <c r="A168" s="37"/>
      <c r="B168" s="38"/>
      <c r="C168" s="39"/>
      <c r="D168" s="255" t="s">
        <v>170</v>
      </c>
      <c r="E168" s="39"/>
      <c r="F168" s="256" t="s">
        <v>1581</v>
      </c>
      <c r="G168" s="39"/>
      <c r="H168" s="39"/>
      <c r="I168" s="153"/>
      <c r="J168" s="39"/>
      <c r="K168" s="39"/>
      <c r="L168" s="43"/>
      <c r="M168" s="257"/>
      <c r="N168" s="25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86</v>
      </c>
    </row>
    <row r="169" spans="1:65" s="2" customFormat="1" ht="21.75" customHeight="1">
      <c r="A169" s="37"/>
      <c r="B169" s="38"/>
      <c r="C169" s="242" t="s">
        <v>323</v>
      </c>
      <c r="D169" s="242" t="s">
        <v>163</v>
      </c>
      <c r="E169" s="243" t="s">
        <v>1583</v>
      </c>
      <c r="F169" s="244" t="s">
        <v>1584</v>
      </c>
      <c r="G169" s="245" t="s">
        <v>210</v>
      </c>
      <c r="H169" s="246">
        <v>4</v>
      </c>
      <c r="I169" s="247"/>
      <c r="J169" s="248">
        <f>ROUND(I169*H169,2)</f>
        <v>0</v>
      </c>
      <c r="K169" s="244" t="s">
        <v>1</v>
      </c>
      <c r="L169" s="43"/>
      <c r="M169" s="249" t="s">
        <v>1</v>
      </c>
      <c r="N169" s="250" t="s">
        <v>41</v>
      </c>
      <c r="O169" s="90"/>
      <c r="P169" s="251">
        <f>O169*H169</f>
        <v>0</v>
      </c>
      <c r="Q169" s="251">
        <v>0.00084</v>
      </c>
      <c r="R169" s="251">
        <f>Q169*H169</f>
        <v>0.00336</v>
      </c>
      <c r="S169" s="251">
        <v>0</v>
      </c>
      <c r="T169" s="25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3" t="s">
        <v>554</v>
      </c>
      <c r="AT169" s="253" t="s">
        <v>163</v>
      </c>
      <c r="AU169" s="253" t="s">
        <v>86</v>
      </c>
      <c r="AY169" s="16" t="s">
        <v>161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6" t="s">
        <v>84</v>
      </c>
      <c r="BK169" s="254">
        <f>ROUND(I169*H169,2)</f>
        <v>0</v>
      </c>
      <c r="BL169" s="16" t="s">
        <v>554</v>
      </c>
      <c r="BM169" s="253" t="s">
        <v>1585</v>
      </c>
    </row>
    <row r="170" spans="1:47" s="2" customFormat="1" ht="12">
      <c r="A170" s="37"/>
      <c r="B170" s="38"/>
      <c r="C170" s="39"/>
      <c r="D170" s="255" t="s">
        <v>170</v>
      </c>
      <c r="E170" s="39"/>
      <c r="F170" s="256" t="s">
        <v>1584</v>
      </c>
      <c r="G170" s="39"/>
      <c r="H170" s="39"/>
      <c r="I170" s="153"/>
      <c r="J170" s="39"/>
      <c r="K170" s="39"/>
      <c r="L170" s="43"/>
      <c r="M170" s="257"/>
      <c r="N170" s="25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170</v>
      </c>
      <c r="AU170" s="16" t="s">
        <v>86</v>
      </c>
    </row>
    <row r="171" spans="1:65" s="2" customFormat="1" ht="21.75" customHeight="1">
      <c r="A171" s="37"/>
      <c r="B171" s="38"/>
      <c r="C171" s="242" t="s">
        <v>329</v>
      </c>
      <c r="D171" s="242" t="s">
        <v>163</v>
      </c>
      <c r="E171" s="243" t="s">
        <v>1586</v>
      </c>
      <c r="F171" s="244" t="s">
        <v>1587</v>
      </c>
      <c r="G171" s="245" t="s">
        <v>210</v>
      </c>
      <c r="H171" s="246">
        <v>4</v>
      </c>
      <c r="I171" s="247"/>
      <c r="J171" s="248">
        <f>ROUND(I171*H171,2)</f>
        <v>0</v>
      </c>
      <c r="K171" s="244" t="s">
        <v>1</v>
      </c>
      <c r="L171" s="43"/>
      <c r="M171" s="249" t="s">
        <v>1</v>
      </c>
      <c r="N171" s="250" t="s">
        <v>41</v>
      </c>
      <c r="O171" s="90"/>
      <c r="P171" s="251">
        <f>O171*H171</f>
        <v>0</v>
      </c>
      <c r="Q171" s="251">
        <v>0</v>
      </c>
      <c r="R171" s="251">
        <f>Q171*H171</f>
        <v>0</v>
      </c>
      <c r="S171" s="251">
        <v>0</v>
      </c>
      <c r="T171" s="25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3" t="s">
        <v>554</v>
      </c>
      <c r="AT171" s="253" t="s">
        <v>163</v>
      </c>
      <c r="AU171" s="253" t="s">
        <v>86</v>
      </c>
      <c r="AY171" s="16" t="s">
        <v>161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6" t="s">
        <v>84</v>
      </c>
      <c r="BK171" s="254">
        <f>ROUND(I171*H171,2)</f>
        <v>0</v>
      </c>
      <c r="BL171" s="16" t="s">
        <v>554</v>
      </c>
      <c r="BM171" s="253" t="s">
        <v>1588</v>
      </c>
    </row>
    <row r="172" spans="1:47" s="2" customFormat="1" ht="12">
      <c r="A172" s="37"/>
      <c r="B172" s="38"/>
      <c r="C172" s="39"/>
      <c r="D172" s="255" t="s">
        <v>170</v>
      </c>
      <c r="E172" s="39"/>
      <c r="F172" s="256" t="s">
        <v>1587</v>
      </c>
      <c r="G172" s="39"/>
      <c r="H172" s="39"/>
      <c r="I172" s="153"/>
      <c r="J172" s="39"/>
      <c r="K172" s="39"/>
      <c r="L172" s="43"/>
      <c r="M172" s="257"/>
      <c r="N172" s="25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86</v>
      </c>
    </row>
    <row r="173" spans="1:65" s="2" customFormat="1" ht="33" customHeight="1">
      <c r="A173" s="37"/>
      <c r="B173" s="38"/>
      <c r="C173" s="242" t="s">
        <v>334</v>
      </c>
      <c r="D173" s="242" t="s">
        <v>163</v>
      </c>
      <c r="E173" s="243" t="s">
        <v>1589</v>
      </c>
      <c r="F173" s="244" t="s">
        <v>1590</v>
      </c>
      <c r="G173" s="245" t="s">
        <v>234</v>
      </c>
      <c r="H173" s="246">
        <v>42</v>
      </c>
      <c r="I173" s="247"/>
      <c r="J173" s="248">
        <f>ROUND(I173*H173,2)</f>
        <v>0</v>
      </c>
      <c r="K173" s="244" t="s">
        <v>1</v>
      </c>
      <c r="L173" s="43"/>
      <c r="M173" s="249" t="s">
        <v>1</v>
      </c>
      <c r="N173" s="250" t="s">
        <v>41</v>
      </c>
      <c r="O173" s="90"/>
      <c r="P173" s="251">
        <f>O173*H173</f>
        <v>0</v>
      </c>
      <c r="Q173" s="251">
        <v>0.07807</v>
      </c>
      <c r="R173" s="251">
        <f>Q173*H173</f>
        <v>3.27894</v>
      </c>
      <c r="S173" s="251">
        <v>0</v>
      </c>
      <c r="T173" s="25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3" t="s">
        <v>554</v>
      </c>
      <c r="AT173" s="253" t="s">
        <v>163</v>
      </c>
      <c r="AU173" s="253" t="s">
        <v>86</v>
      </c>
      <c r="AY173" s="16" t="s">
        <v>161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6" t="s">
        <v>84</v>
      </c>
      <c r="BK173" s="254">
        <f>ROUND(I173*H173,2)</f>
        <v>0</v>
      </c>
      <c r="BL173" s="16" t="s">
        <v>554</v>
      </c>
      <c r="BM173" s="253" t="s">
        <v>1591</v>
      </c>
    </row>
    <row r="174" spans="1:47" s="2" customFormat="1" ht="12">
      <c r="A174" s="37"/>
      <c r="B174" s="38"/>
      <c r="C174" s="39"/>
      <c r="D174" s="255" t="s">
        <v>170</v>
      </c>
      <c r="E174" s="39"/>
      <c r="F174" s="256" t="s">
        <v>1590</v>
      </c>
      <c r="G174" s="39"/>
      <c r="H174" s="39"/>
      <c r="I174" s="153"/>
      <c r="J174" s="39"/>
      <c r="K174" s="39"/>
      <c r="L174" s="43"/>
      <c r="M174" s="257"/>
      <c r="N174" s="25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86</v>
      </c>
    </row>
    <row r="175" spans="1:65" s="2" customFormat="1" ht="33" customHeight="1">
      <c r="A175" s="37"/>
      <c r="B175" s="38"/>
      <c r="C175" s="242" t="s">
        <v>339</v>
      </c>
      <c r="D175" s="242" t="s">
        <v>163</v>
      </c>
      <c r="E175" s="243" t="s">
        <v>1592</v>
      </c>
      <c r="F175" s="244" t="s">
        <v>1593</v>
      </c>
      <c r="G175" s="245" t="s">
        <v>234</v>
      </c>
      <c r="H175" s="246">
        <v>4</v>
      </c>
      <c r="I175" s="247"/>
      <c r="J175" s="248">
        <f>ROUND(I175*H175,2)</f>
        <v>0</v>
      </c>
      <c r="K175" s="244" t="s">
        <v>1</v>
      </c>
      <c r="L175" s="43"/>
      <c r="M175" s="249" t="s">
        <v>1</v>
      </c>
      <c r="N175" s="250" t="s">
        <v>41</v>
      </c>
      <c r="O175" s="90"/>
      <c r="P175" s="251">
        <f>O175*H175</f>
        <v>0</v>
      </c>
      <c r="Q175" s="251">
        <v>0.323</v>
      </c>
      <c r="R175" s="251">
        <f>Q175*H175</f>
        <v>1.292</v>
      </c>
      <c r="S175" s="251">
        <v>0</v>
      </c>
      <c r="T175" s="25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3" t="s">
        <v>554</v>
      </c>
      <c r="AT175" s="253" t="s">
        <v>163</v>
      </c>
      <c r="AU175" s="253" t="s">
        <v>86</v>
      </c>
      <c r="AY175" s="16" t="s">
        <v>161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6" t="s">
        <v>84</v>
      </c>
      <c r="BK175" s="254">
        <f>ROUND(I175*H175,2)</f>
        <v>0</v>
      </c>
      <c r="BL175" s="16" t="s">
        <v>554</v>
      </c>
      <c r="BM175" s="253" t="s">
        <v>1594</v>
      </c>
    </row>
    <row r="176" spans="1:47" s="2" customFormat="1" ht="12">
      <c r="A176" s="37"/>
      <c r="B176" s="38"/>
      <c r="C176" s="39"/>
      <c r="D176" s="255" t="s">
        <v>170</v>
      </c>
      <c r="E176" s="39"/>
      <c r="F176" s="256" t="s">
        <v>1593</v>
      </c>
      <c r="G176" s="39"/>
      <c r="H176" s="39"/>
      <c r="I176" s="153"/>
      <c r="J176" s="39"/>
      <c r="K176" s="39"/>
      <c r="L176" s="43"/>
      <c r="M176" s="257"/>
      <c r="N176" s="25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86</v>
      </c>
    </row>
    <row r="177" spans="1:65" s="2" customFormat="1" ht="21.75" customHeight="1">
      <c r="A177" s="37"/>
      <c r="B177" s="38"/>
      <c r="C177" s="242" t="s">
        <v>346</v>
      </c>
      <c r="D177" s="242" t="s">
        <v>163</v>
      </c>
      <c r="E177" s="243" t="s">
        <v>1595</v>
      </c>
      <c r="F177" s="244" t="s">
        <v>1596</v>
      </c>
      <c r="G177" s="245" t="s">
        <v>234</v>
      </c>
      <c r="H177" s="246">
        <v>42</v>
      </c>
      <c r="I177" s="247"/>
      <c r="J177" s="248">
        <f>ROUND(I177*H177,2)</f>
        <v>0</v>
      </c>
      <c r="K177" s="244" t="s">
        <v>1</v>
      </c>
      <c r="L177" s="43"/>
      <c r="M177" s="249" t="s">
        <v>1</v>
      </c>
      <c r="N177" s="250" t="s">
        <v>41</v>
      </c>
      <c r="O177" s="90"/>
      <c r="P177" s="251">
        <f>O177*H177</f>
        <v>0</v>
      </c>
      <c r="Q177" s="251">
        <v>0.0019</v>
      </c>
      <c r="R177" s="251">
        <f>Q177*H177</f>
        <v>0.0798</v>
      </c>
      <c r="S177" s="251">
        <v>0</v>
      </c>
      <c r="T177" s="25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3" t="s">
        <v>554</v>
      </c>
      <c r="AT177" s="253" t="s">
        <v>163</v>
      </c>
      <c r="AU177" s="253" t="s">
        <v>86</v>
      </c>
      <c r="AY177" s="16" t="s">
        <v>161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6" t="s">
        <v>84</v>
      </c>
      <c r="BK177" s="254">
        <f>ROUND(I177*H177,2)</f>
        <v>0</v>
      </c>
      <c r="BL177" s="16" t="s">
        <v>554</v>
      </c>
      <c r="BM177" s="253" t="s">
        <v>1597</v>
      </c>
    </row>
    <row r="178" spans="1:47" s="2" customFormat="1" ht="12">
      <c r="A178" s="37"/>
      <c r="B178" s="38"/>
      <c r="C178" s="39"/>
      <c r="D178" s="255" t="s">
        <v>170</v>
      </c>
      <c r="E178" s="39"/>
      <c r="F178" s="256" t="s">
        <v>1596</v>
      </c>
      <c r="G178" s="39"/>
      <c r="H178" s="39"/>
      <c r="I178" s="153"/>
      <c r="J178" s="39"/>
      <c r="K178" s="39"/>
      <c r="L178" s="43"/>
      <c r="M178" s="257"/>
      <c r="N178" s="25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86</v>
      </c>
    </row>
    <row r="179" spans="1:65" s="2" customFormat="1" ht="33" customHeight="1">
      <c r="A179" s="37"/>
      <c r="B179" s="38"/>
      <c r="C179" s="242" t="s">
        <v>350</v>
      </c>
      <c r="D179" s="242" t="s">
        <v>163</v>
      </c>
      <c r="E179" s="243" t="s">
        <v>1598</v>
      </c>
      <c r="F179" s="244" t="s">
        <v>1599</v>
      </c>
      <c r="G179" s="245" t="s">
        <v>234</v>
      </c>
      <c r="H179" s="246">
        <v>42</v>
      </c>
      <c r="I179" s="247"/>
      <c r="J179" s="248">
        <f>ROUND(I179*H179,2)</f>
        <v>0</v>
      </c>
      <c r="K179" s="244" t="s">
        <v>1</v>
      </c>
      <c r="L179" s="43"/>
      <c r="M179" s="249" t="s">
        <v>1</v>
      </c>
      <c r="N179" s="250" t="s">
        <v>41</v>
      </c>
      <c r="O179" s="90"/>
      <c r="P179" s="251">
        <f>O179*H179</f>
        <v>0</v>
      </c>
      <c r="Q179" s="251">
        <v>7E-05</v>
      </c>
      <c r="R179" s="251">
        <f>Q179*H179</f>
        <v>0.00294</v>
      </c>
      <c r="S179" s="251">
        <v>0</v>
      </c>
      <c r="T179" s="25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3" t="s">
        <v>554</v>
      </c>
      <c r="AT179" s="253" t="s">
        <v>163</v>
      </c>
      <c r="AU179" s="253" t="s">
        <v>86</v>
      </c>
      <c r="AY179" s="16" t="s">
        <v>161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6" t="s">
        <v>84</v>
      </c>
      <c r="BK179" s="254">
        <f>ROUND(I179*H179,2)</f>
        <v>0</v>
      </c>
      <c r="BL179" s="16" t="s">
        <v>554</v>
      </c>
      <c r="BM179" s="253" t="s">
        <v>1600</v>
      </c>
    </row>
    <row r="180" spans="1:47" s="2" customFormat="1" ht="12">
      <c r="A180" s="37"/>
      <c r="B180" s="38"/>
      <c r="C180" s="39"/>
      <c r="D180" s="255" t="s">
        <v>170</v>
      </c>
      <c r="E180" s="39"/>
      <c r="F180" s="256" t="s">
        <v>1599</v>
      </c>
      <c r="G180" s="39"/>
      <c r="H180" s="39"/>
      <c r="I180" s="153"/>
      <c r="J180" s="39"/>
      <c r="K180" s="39"/>
      <c r="L180" s="43"/>
      <c r="M180" s="257"/>
      <c r="N180" s="25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86</v>
      </c>
    </row>
    <row r="181" spans="1:65" s="2" customFormat="1" ht="33" customHeight="1">
      <c r="A181" s="37"/>
      <c r="B181" s="38"/>
      <c r="C181" s="242" t="s">
        <v>368</v>
      </c>
      <c r="D181" s="242" t="s">
        <v>163</v>
      </c>
      <c r="E181" s="243" t="s">
        <v>1601</v>
      </c>
      <c r="F181" s="244" t="s">
        <v>1602</v>
      </c>
      <c r="G181" s="245" t="s">
        <v>234</v>
      </c>
      <c r="H181" s="246">
        <v>8</v>
      </c>
      <c r="I181" s="247"/>
      <c r="J181" s="248">
        <f>ROUND(I181*H181,2)</f>
        <v>0</v>
      </c>
      <c r="K181" s="244" t="s">
        <v>1</v>
      </c>
      <c r="L181" s="43"/>
      <c r="M181" s="249" t="s">
        <v>1</v>
      </c>
      <c r="N181" s="250" t="s">
        <v>41</v>
      </c>
      <c r="O181" s="90"/>
      <c r="P181" s="251">
        <f>O181*H181</f>
        <v>0</v>
      </c>
      <c r="Q181" s="251">
        <v>0</v>
      </c>
      <c r="R181" s="251">
        <f>Q181*H181</f>
        <v>0</v>
      </c>
      <c r="S181" s="251">
        <v>0</v>
      </c>
      <c r="T181" s="25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3" t="s">
        <v>554</v>
      </c>
      <c r="AT181" s="253" t="s">
        <v>163</v>
      </c>
      <c r="AU181" s="253" t="s">
        <v>86</v>
      </c>
      <c r="AY181" s="16" t="s">
        <v>161</v>
      </c>
      <c r="BE181" s="254">
        <f>IF(N181="základní",J181,0)</f>
        <v>0</v>
      </c>
      <c r="BF181" s="254">
        <f>IF(N181="snížená",J181,0)</f>
        <v>0</v>
      </c>
      <c r="BG181" s="254">
        <f>IF(N181="zákl. přenesená",J181,0)</f>
        <v>0</v>
      </c>
      <c r="BH181" s="254">
        <f>IF(N181="sníž. přenesená",J181,0)</f>
        <v>0</v>
      </c>
      <c r="BI181" s="254">
        <f>IF(N181="nulová",J181,0)</f>
        <v>0</v>
      </c>
      <c r="BJ181" s="16" t="s">
        <v>84</v>
      </c>
      <c r="BK181" s="254">
        <f>ROUND(I181*H181,2)</f>
        <v>0</v>
      </c>
      <c r="BL181" s="16" t="s">
        <v>554</v>
      </c>
      <c r="BM181" s="253" t="s">
        <v>1603</v>
      </c>
    </row>
    <row r="182" spans="1:47" s="2" customFormat="1" ht="12">
      <c r="A182" s="37"/>
      <c r="B182" s="38"/>
      <c r="C182" s="39"/>
      <c r="D182" s="255" t="s">
        <v>170</v>
      </c>
      <c r="E182" s="39"/>
      <c r="F182" s="256" t="s">
        <v>1602</v>
      </c>
      <c r="G182" s="39"/>
      <c r="H182" s="39"/>
      <c r="I182" s="153"/>
      <c r="J182" s="39"/>
      <c r="K182" s="39"/>
      <c r="L182" s="43"/>
      <c r="M182" s="257"/>
      <c r="N182" s="258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86</v>
      </c>
    </row>
    <row r="183" spans="1:65" s="2" customFormat="1" ht="21.75" customHeight="1">
      <c r="A183" s="37"/>
      <c r="B183" s="38"/>
      <c r="C183" s="281" t="s">
        <v>373</v>
      </c>
      <c r="D183" s="281" t="s">
        <v>214</v>
      </c>
      <c r="E183" s="282" t="s">
        <v>1604</v>
      </c>
      <c r="F183" s="283" t="s">
        <v>1605</v>
      </c>
      <c r="G183" s="284" t="s">
        <v>234</v>
      </c>
      <c r="H183" s="285">
        <v>8</v>
      </c>
      <c r="I183" s="286"/>
      <c r="J183" s="287">
        <f>ROUND(I183*H183,2)</f>
        <v>0</v>
      </c>
      <c r="K183" s="283" t="s">
        <v>1</v>
      </c>
      <c r="L183" s="288"/>
      <c r="M183" s="289" t="s">
        <v>1</v>
      </c>
      <c r="N183" s="290" t="s">
        <v>41</v>
      </c>
      <c r="O183" s="90"/>
      <c r="P183" s="251">
        <f>O183*H183</f>
        <v>0</v>
      </c>
      <c r="Q183" s="251">
        <v>0.00043</v>
      </c>
      <c r="R183" s="251">
        <f>Q183*H183</f>
        <v>0.00344</v>
      </c>
      <c r="S183" s="251">
        <v>0</v>
      </c>
      <c r="T183" s="25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3" t="s">
        <v>1606</v>
      </c>
      <c r="AT183" s="253" t="s">
        <v>214</v>
      </c>
      <c r="AU183" s="253" t="s">
        <v>86</v>
      </c>
      <c r="AY183" s="16" t="s">
        <v>161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6" t="s">
        <v>84</v>
      </c>
      <c r="BK183" s="254">
        <f>ROUND(I183*H183,2)</f>
        <v>0</v>
      </c>
      <c r="BL183" s="16" t="s">
        <v>1606</v>
      </c>
      <c r="BM183" s="253" t="s">
        <v>1607</v>
      </c>
    </row>
    <row r="184" spans="1:47" s="2" customFormat="1" ht="12">
      <c r="A184" s="37"/>
      <c r="B184" s="38"/>
      <c r="C184" s="39"/>
      <c r="D184" s="255" t="s">
        <v>170</v>
      </c>
      <c r="E184" s="39"/>
      <c r="F184" s="256" t="s">
        <v>1605</v>
      </c>
      <c r="G184" s="39"/>
      <c r="H184" s="39"/>
      <c r="I184" s="153"/>
      <c r="J184" s="39"/>
      <c r="K184" s="39"/>
      <c r="L184" s="43"/>
      <c r="M184" s="257"/>
      <c r="N184" s="25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86</v>
      </c>
    </row>
    <row r="185" spans="1:65" s="2" customFormat="1" ht="33" customHeight="1">
      <c r="A185" s="37"/>
      <c r="B185" s="38"/>
      <c r="C185" s="242" t="s">
        <v>379</v>
      </c>
      <c r="D185" s="242" t="s">
        <v>163</v>
      </c>
      <c r="E185" s="243" t="s">
        <v>1608</v>
      </c>
      <c r="F185" s="244" t="s">
        <v>1609</v>
      </c>
      <c r="G185" s="245" t="s">
        <v>234</v>
      </c>
      <c r="H185" s="246">
        <v>38</v>
      </c>
      <c r="I185" s="247"/>
      <c r="J185" s="248">
        <f>ROUND(I185*H185,2)</f>
        <v>0</v>
      </c>
      <c r="K185" s="244" t="s">
        <v>1</v>
      </c>
      <c r="L185" s="43"/>
      <c r="M185" s="249" t="s">
        <v>1</v>
      </c>
      <c r="N185" s="250" t="s">
        <v>41</v>
      </c>
      <c r="O185" s="90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3" t="s">
        <v>554</v>
      </c>
      <c r="AT185" s="253" t="s">
        <v>163</v>
      </c>
      <c r="AU185" s="253" t="s">
        <v>86</v>
      </c>
      <c r="AY185" s="16" t="s">
        <v>161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6" t="s">
        <v>84</v>
      </c>
      <c r="BK185" s="254">
        <f>ROUND(I185*H185,2)</f>
        <v>0</v>
      </c>
      <c r="BL185" s="16" t="s">
        <v>554</v>
      </c>
      <c r="BM185" s="253" t="s">
        <v>1610</v>
      </c>
    </row>
    <row r="186" spans="1:47" s="2" customFormat="1" ht="12">
      <c r="A186" s="37"/>
      <c r="B186" s="38"/>
      <c r="C186" s="39"/>
      <c r="D186" s="255" t="s">
        <v>170</v>
      </c>
      <c r="E186" s="39"/>
      <c r="F186" s="256" t="s">
        <v>1609</v>
      </c>
      <c r="G186" s="39"/>
      <c r="H186" s="39"/>
      <c r="I186" s="153"/>
      <c r="J186" s="39"/>
      <c r="K186" s="39"/>
      <c r="L186" s="43"/>
      <c r="M186" s="257"/>
      <c r="N186" s="25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86</v>
      </c>
    </row>
    <row r="187" spans="1:65" s="2" customFormat="1" ht="33" customHeight="1">
      <c r="A187" s="37"/>
      <c r="B187" s="38"/>
      <c r="C187" s="242" t="s">
        <v>384</v>
      </c>
      <c r="D187" s="242" t="s">
        <v>163</v>
      </c>
      <c r="E187" s="243" t="s">
        <v>1611</v>
      </c>
      <c r="F187" s="244" t="s">
        <v>1612</v>
      </c>
      <c r="G187" s="245" t="s">
        <v>234</v>
      </c>
      <c r="H187" s="246">
        <v>4</v>
      </c>
      <c r="I187" s="247"/>
      <c r="J187" s="248">
        <f>ROUND(I187*H187,2)</f>
        <v>0</v>
      </c>
      <c r="K187" s="244" t="s">
        <v>1</v>
      </c>
      <c r="L187" s="43"/>
      <c r="M187" s="249" t="s">
        <v>1</v>
      </c>
      <c r="N187" s="250" t="s">
        <v>41</v>
      </c>
      <c r="O187" s="90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3" t="s">
        <v>554</v>
      </c>
      <c r="AT187" s="253" t="s">
        <v>163</v>
      </c>
      <c r="AU187" s="253" t="s">
        <v>86</v>
      </c>
      <c r="AY187" s="16" t="s">
        <v>161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6" t="s">
        <v>84</v>
      </c>
      <c r="BK187" s="254">
        <f>ROUND(I187*H187,2)</f>
        <v>0</v>
      </c>
      <c r="BL187" s="16" t="s">
        <v>554</v>
      </c>
      <c r="BM187" s="253" t="s">
        <v>1613</v>
      </c>
    </row>
    <row r="188" spans="1:47" s="2" customFormat="1" ht="12">
      <c r="A188" s="37"/>
      <c r="B188" s="38"/>
      <c r="C188" s="39"/>
      <c r="D188" s="255" t="s">
        <v>170</v>
      </c>
      <c r="E188" s="39"/>
      <c r="F188" s="256" t="s">
        <v>1612</v>
      </c>
      <c r="G188" s="39"/>
      <c r="H188" s="39"/>
      <c r="I188" s="153"/>
      <c r="J188" s="39"/>
      <c r="K188" s="39"/>
      <c r="L188" s="43"/>
      <c r="M188" s="257"/>
      <c r="N188" s="258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86</v>
      </c>
    </row>
    <row r="189" spans="1:65" s="2" customFormat="1" ht="33" customHeight="1">
      <c r="A189" s="37"/>
      <c r="B189" s="38"/>
      <c r="C189" s="242" t="s">
        <v>390</v>
      </c>
      <c r="D189" s="242" t="s">
        <v>163</v>
      </c>
      <c r="E189" s="243" t="s">
        <v>1614</v>
      </c>
      <c r="F189" s="244" t="s">
        <v>1615</v>
      </c>
      <c r="G189" s="245" t="s">
        <v>210</v>
      </c>
      <c r="H189" s="246">
        <v>13.3</v>
      </c>
      <c r="I189" s="247"/>
      <c r="J189" s="248">
        <f>ROUND(I189*H189,2)</f>
        <v>0</v>
      </c>
      <c r="K189" s="244" t="s">
        <v>1</v>
      </c>
      <c r="L189" s="43"/>
      <c r="M189" s="249" t="s">
        <v>1</v>
      </c>
      <c r="N189" s="250" t="s">
        <v>41</v>
      </c>
      <c r="O189" s="90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3" t="s">
        <v>554</v>
      </c>
      <c r="AT189" s="253" t="s">
        <v>163</v>
      </c>
      <c r="AU189" s="253" t="s">
        <v>86</v>
      </c>
      <c r="AY189" s="16" t="s">
        <v>161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6" t="s">
        <v>84</v>
      </c>
      <c r="BK189" s="254">
        <f>ROUND(I189*H189,2)</f>
        <v>0</v>
      </c>
      <c r="BL189" s="16" t="s">
        <v>554</v>
      </c>
      <c r="BM189" s="253" t="s">
        <v>1616</v>
      </c>
    </row>
    <row r="190" spans="1:47" s="2" customFormat="1" ht="12">
      <c r="A190" s="37"/>
      <c r="B190" s="38"/>
      <c r="C190" s="39"/>
      <c r="D190" s="255" t="s">
        <v>170</v>
      </c>
      <c r="E190" s="39"/>
      <c r="F190" s="256" t="s">
        <v>1615</v>
      </c>
      <c r="G190" s="39"/>
      <c r="H190" s="39"/>
      <c r="I190" s="153"/>
      <c r="J190" s="39"/>
      <c r="K190" s="39"/>
      <c r="L190" s="43"/>
      <c r="M190" s="257"/>
      <c r="N190" s="25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86</v>
      </c>
    </row>
    <row r="191" spans="1:65" s="2" customFormat="1" ht="33" customHeight="1">
      <c r="A191" s="37"/>
      <c r="B191" s="38"/>
      <c r="C191" s="242" t="s">
        <v>394</v>
      </c>
      <c r="D191" s="242" t="s">
        <v>163</v>
      </c>
      <c r="E191" s="243" t="s">
        <v>1617</v>
      </c>
      <c r="F191" s="244" t="s">
        <v>1618</v>
      </c>
      <c r="G191" s="245" t="s">
        <v>234</v>
      </c>
      <c r="H191" s="246">
        <v>2</v>
      </c>
      <c r="I191" s="247"/>
      <c r="J191" s="248">
        <f>ROUND(I191*H191,2)</f>
        <v>0</v>
      </c>
      <c r="K191" s="244" t="s">
        <v>1</v>
      </c>
      <c r="L191" s="43"/>
      <c r="M191" s="249" t="s">
        <v>1</v>
      </c>
      <c r="N191" s="250" t="s">
        <v>41</v>
      </c>
      <c r="O191" s="90"/>
      <c r="P191" s="251">
        <f>O191*H191</f>
        <v>0</v>
      </c>
      <c r="Q191" s="251">
        <v>0.07665</v>
      </c>
      <c r="R191" s="251">
        <f>Q191*H191</f>
        <v>0.1533</v>
      </c>
      <c r="S191" s="251">
        <v>0</v>
      </c>
      <c r="T191" s="25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3" t="s">
        <v>554</v>
      </c>
      <c r="AT191" s="253" t="s">
        <v>163</v>
      </c>
      <c r="AU191" s="253" t="s">
        <v>86</v>
      </c>
      <c r="AY191" s="16" t="s">
        <v>161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6" t="s">
        <v>84</v>
      </c>
      <c r="BK191" s="254">
        <f>ROUND(I191*H191,2)</f>
        <v>0</v>
      </c>
      <c r="BL191" s="16" t="s">
        <v>554</v>
      </c>
      <c r="BM191" s="253" t="s">
        <v>1619</v>
      </c>
    </row>
    <row r="192" spans="1:47" s="2" customFormat="1" ht="12">
      <c r="A192" s="37"/>
      <c r="B192" s="38"/>
      <c r="C192" s="39"/>
      <c r="D192" s="255" t="s">
        <v>170</v>
      </c>
      <c r="E192" s="39"/>
      <c r="F192" s="256" t="s">
        <v>1618</v>
      </c>
      <c r="G192" s="39"/>
      <c r="H192" s="39"/>
      <c r="I192" s="153"/>
      <c r="J192" s="39"/>
      <c r="K192" s="39"/>
      <c r="L192" s="43"/>
      <c r="M192" s="257"/>
      <c r="N192" s="258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86</v>
      </c>
    </row>
    <row r="193" spans="1:65" s="2" customFormat="1" ht="33" customHeight="1">
      <c r="A193" s="37"/>
      <c r="B193" s="38"/>
      <c r="C193" s="242" t="s">
        <v>399</v>
      </c>
      <c r="D193" s="242" t="s">
        <v>163</v>
      </c>
      <c r="E193" s="243" t="s">
        <v>1620</v>
      </c>
      <c r="F193" s="244" t="s">
        <v>1621</v>
      </c>
      <c r="G193" s="245" t="s">
        <v>210</v>
      </c>
      <c r="H193" s="246">
        <v>2</v>
      </c>
      <c r="I193" s="247"/>
      <c r="J193" s="248">
        <f>ROUND(I193*H193,2)</f>
        <v>0</v>
      </c>
      <c r="K193" s="244" t="s">
        <v>1</v>
      </c>
      <c r="L193" s="43"/>
      <c r="M193" s="249" t="s">
        <v>1</v>
      </c>
      <c r="N193" s="250" t="s">
        <v>41</v>
      </c>
      <c r="O193" s="90"/>
      <c r="P193" s="251">
        <f>O193*H193</f>
        <v>0</v>
      </c>
      <c r="Q193" s="251">
        <v>0.573</v>
      </c>
      <c r="R193" s="251">
        <f>Q193*H193</f>
        <v>1.146</v>
      </c>
      <c r="S193" s="251">
        <v>0</v>
      </c>
      <c r="T193" s="25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3" t="s">
        <v>554</v>
      </c>
      <c r="AT193" s="253" t="s">
        <v>163</v>
      </c>
      <c r="AU193" s="253" t="s">
        <v>86</v>
      </c>
      <c r="AY193" s="16" t="s">
        <v>161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6" t="s">
        <v>84</v>
      </c>
      <c r="BK193" s="254">
        <f>ROUND(I193*H193,2)</f>
        <v>0</v>
      </c>
      <c r="BL193" s="16" t="s">
        <v>554</v>
      </c>
      <c r="BM193" s="253" t="s">
        <v>1622</v>
      </c>
    </row>
    <row r="194" spans="1:47" s="2" customFormat="1" ht="12">
      <c r="A194" s="37"/>
      <c r="B194" s="38"/>
      <c r="C194" s="39"/>
      <c r="D194" s="255" t="s">
        <v>170</v>
      </c>
      <c r="E194" s="39"/>
      <c r="F194" s="256" t="s">
        <v>1621</v>
      </c>
      <c r="G194" s="39"/>
      <c r="H194" s="39"/>
      <c r="I194" s="153"/>
      <c r="J194" s="39"/>
      <c r="K194" s="39"/>
      <c r="L194" s="43"/>
      <c r="M194" s="257"/>
      <c r="N194" s="25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86</v>
      </c>
    </row>
    <row r="195" spans="1:65" s="2" customFormat="1" ht="21.75" customHeight="1">
      <c r="A195" s="37"/>
      <c r="B195" s="38"/>
      <c r="C195" s="242" t="s">
        <v>422</v>
      </c>
      <c r="D195" s="242" t="s">
        <v>163</v>
      </c>
      <c r="E195" s="243" t="s">
        <v>1623</v>
      </c>
      <c r="F195" s="244" t="s">
        <v>1624</v>
      </c>
      <c r="G195" s="245" t="s">
        <v>210</v>
      </c>
      <c r="H195" s="246">
        <v>2</v>
      </c>
      <c r="I195" s="247"/>
      <c r="J195" s="248">
        <f>ROUND(I195*H195,2)</f>
        <v>0</v>
      </c>
      <c r="K195" s="244" t="s">
        <v>1</v>
      </c>
      <c r="L195" s="43"/>
      <c r="M195" s="249" t="s">
        <v>1</v>
      </c>
      <c r="N195" s="250" t="s">
        <v>41</v>
      </c>
      <c r="O195" s="90"/>
      <c r="P195" s="251">
        <f>O195*H195</f>
        <v>0</v>
      </c>
      <c r="Q195" s="251">
        <v>0.19432</v>
      </c>
      <c r="R195" s="251">
        <f>Q195*H195</f>
        <v>0.38864</v>
      </c>
      <c r="S195" s="251">
        <v>0</v>
      </c>
      <c r="T195" s="25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3" t="s">
        <v>554</v>
      </c>
      <c r="AT195" s="253" t="s">
        <v>163</v>
      </c>
      <c r="AU195" s="253" t="s">
        <v>86</v>
      </c>
      <c r="AY195" s="16" t="s">
        <v>161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6" t="s">
        <v>84</v>
      </c>
      <c r="BK195" s="254">
        <f>ROUND(I195*H195,2)</f>
        <v>0</v>
      </c>
      <c r="BL195" s="16" t="s">
        <v>554</v>
      </c>
      <c r="BM195" s="253" t="s">
        <v>1625</v>
      </c>
    </row>
    <row r="196" spans="1:47" s="2" customFormat="1" ht="12">
      <c r="A196" s="37"/>
      <c r="B196" s="38"/>
      <c r="C196" s="39"/>
      <c r="D196" s="255" t="s">
        <v>170</v>
      </c>
      <c r="E196" s="39"/>
      <c r="F196" s="256" t="s">
        <v>1624</v>
      </c>
      <c r="G196" s="39"/>
      <c r="H196" s="39"/>
      <c r="I196" s="153"/>
      <c r="J196" s="39"/>
      <c r="K196" s="39"/>
      <c r="L196" s="43"/>
      <c r="M196" s="257"/>
      <c r="N196" s="25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86</v>
      </c>
    </row>
    <row r="197" spans="1:65" s="2" customFormat="1" ht="33" customHeight="1">
      <c r="A197" s="37"/>
      <c r="B197" s="38"/>
      <c r="C197" s="242" t="s">
        <v>404</v>
      </c>
      <c r="D197" s="242" t="s">
        <v>163</v>
      </c>
      <c r="E197" s="243" t="s">
        <v>1626</v>
      </c>
      <c r="F197" s="244" t="s">
        <v>1627</v>
      </c>
      <c r="G197" s="245" t="s">
        <v>210</v>
      </c>
      <c r="H197" s="246">
        <v>3</v>
      </c>
      <c r="I197" s="247"/>
      <c r="J197" s="248">
        <f>ROUND(I197*H197,2)</f>
        <v>0</v>
      </c>
      <c r="K197" s="244" t="s">
        <v>1</v>
      </c>
      <c r="L197" s="43"/>
      <c r="M197" s="249" t="s">
        <v>1</v>
      </c>
      <c r="N197" s="250" t="s">
        <v>41</v>
      </c>
      <c r="O197" s="90"/>
      <c r="P197" s="251">
        <f>O197*H197</f>
        <v>0</v>
      </c>
      <c r="Q197" s="251">
        <v>0.08425</v>
      </c>
      <c r="R197" s="251">
        <f>Q197*H197</f>
        <v>0.25275000000000003</v>
      </c>
      <c r="S197" s="251">
        <v>0</v>
      </c>
      <c r="T197" s="25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3" t="s">
        <v>554</v>
      </c>
      <c r="AT197" s="253" t="s">
        <v>163</v>
      </c>
      <c r="AU197" s="253" t="s">
        <v>86</v>
      </c>
      <c r="AY197" s="16" t="s">
        <v>161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6" t="s">
        <v>84</v>
      </c>
      <c r="BK197" s="254">
        <f>ROUND(I197*H197,2)</f>
        <v>0</v>
      </c>
      <c r="BL197" s="16" t="s">
        <v>554</v>
      </c>
      <c r="BM197" s="253" t="s">
        <v>1628</v>
      </c>
    </row>
    <row r="198" spans="1:47" s="2" customFormat="1" ht="12">
      <c r="A198" s="37"/>
      <c r="B198" s="38"/>
      <c r="C198" s="39"/>
      <c r="D198" s="255" t="s">
        <v>170</v>
      </c>
      <c r="E198" s="39"/>
      <c r="F198" s="256" t="s">
        <v>1627</v>
      </c>
      <c r="G198" s="39"/>
      <c r="H198" s="39"/>
      <c r="I198" s="153"/>
      <c r="J198" s="39"/>
      <c r="K198" s="39"/>
      <c r="L198" s="43"/>
      <c r="M198" s="257"/>
      <c r="N198" s="258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170</v>
      </c>
      <c r="AU198" s="16" t="s">
        <v>86</v>
      </c>
    </row>
    <row r="199" spans="1:65" s="2" customFormat="1" ht="33" customHeight="1">
      <c r="A199" s="37"/>
      <c r="B199" s="38"/>
      <c r="C199" s="242" t="s">
        <v>411</v>
      </c>
      <c r="D199" s="242" t="s">
        <v>163</v>
      </c>
      <c r="E199" s="243" t="s">
        <v>1629</v>
      </c>
      <c r="F199" s="244" t="s">
        <v>1630</v>
      </c>
      <c r="G199" s="245" t="s">
        <v>234</v>
      </c>
      <c r="H199" s="246">
        <v>2</v>
      </c>
      <c r="I199" s="247"/>
      <c r="J199" s="248">
        <f>ROUND(I199*H199,2)</f>
        <v>0</v>
      </c>
      <c r="K199" s="244" t="s">
        <v>1</v>
      </c>
      <c r="L199" s="43"/>
      <c r="M199" s="249" t="s">
        <v>1</v>
      </c>
      <c r="N199" s="250" t="s">
        <v>41</v>
      </c>
      <c r="O199" s="90"/>
      <c r="P199" s="251">
        <f>O199*H199</f>
        <v>0</v>
      </c>
      <c r="Q199" s="251">
        <v>0.11934</v>
      </c>
      <c r="R199" s="251">
        <f>Q199*H199</f>
        <v>0.23868</v>
      </c>
      <c r="S199" s="251">
        <v>0</v>
      </c>
      <c r="T199" s="25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3" t="s">
        <v>554</v>
      </c>
      <c r="AT199" s="253" t="s">
        <v>163</v>
      </c>
      <c r="AU199" s="253" t="s">
        <v>86</v>
      </c>
      <c r="AY199" s="16" t="s">
        <v>161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6" t="s">
        <v>84</v>
      </c>
      <c r="BK199" s="254">
        <f>ROUND(I199*H199,2)</f>
        <v>0</v>
      </c>
      <c r="BL199" s="16" t="s">
        <v>554</v>
      </c>
      <c r="BM199" s="253" t="s">
        <v>1631</v>
      </c>
    </row>
    <row r="200" spans="1:47" s="2" customFormat="1" ht="12">
      <c r="A200" s="37"/>
      <c r="B200" s="38"/>
      <c r="C200" s="39"/>
      <c r="D200" s="255" t="s">
        <v>170</v>
      </c>
      <c r="E200" s="39"/>
      <c r="F200" s="256" t="s">
        <v>1630</v>
      </c>
      <c r="G200" s="39"/>
      <c r="H200" s="39"/>
      <c r="I200" s="153"/>
      <c r="J200" s="39"/>
      <c r="K200" s="39"/>
      <c r="L200" s="43"/>
      <c r="M200" s="257"/>
      <c r="N200" s="258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86</v>
      </c>
    </row>
    <row r="201" spans="1:65" s="2" customFormat="1" ht="33" customHeight="1">
      <c r="A201" s="37"/>
      <c r="B201" s="38"/>
      <c r="C201" s="242" t="s">
        <v>417</v>
      </c>
      <c r="D201" s="242" t="s">
        <v>163</v>
      </c>
      <c r="E201" s="243" t="s">
        <v>1632</v>
      </c>
      <c r="F201" s="244" t="s">
        <v>1633</v>
      </c>
      <c r="G201" s="245" t="s">
        <v>289</v>
      </c>
      <c r="H201" s="246">
        <v>2</v>
      </c>
      <c r="I201" s="247"/>
      <c r="J201" s="248">
        <f>ROUND(I201*H201,2)</f>
        <v>0</v>
      </c>
      <c r="K201" s="244" t="s">
        <v>1</v>
      </c>
      <c r="L201" s="43"/>
      <c r="M201" s="249" t="s">
        <v>1</v>
      </c>
      <c r="N201" s="250" t="s">
        <v>41</v>
      </c>
      <c r="O201" s="90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3" t="s">
        <v>554</v>
      </c>
      <c r="AT201" s="253" t="s">
        <v>163</v>
      </c>
      <c r="AU201" s="253" t="s">
        <v>86</v>
      </c>
      <c r="AY201" s="16" t="s">
        <v>161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6" t="s">
        <v>84</v>
      </c>
      <c r="BK201" s="254">
        <f>ROUND(I201*H201,2)</f>
        <v>0</v>
      </c>
      <c r="BL201" s="16" t="s">
        <v>554</v>
      </c>
      <c r="BM201" s="253" t="s">
        <v>1634</v>
      </c>
    </row>
    <row r="202" spans="1:47" s="2" customFormat="1" ht="12">
      <c r="A202" s="37"/>
      <c r="B202" s="38"/>
      <c r="C202" s="39"/>
      <c r="D202" s="255" t="s">
        <v>170</v>
      </c>
      <c r="E202" s="39"/>
      <c r="F202" s="256" t="s">
        <v>1633</v>
      </c>
      <c r="G202" s="39"/>
      <c r="H202" s="39"/>
      <c r="I202" s="153"/>
      <c r="J202" s="39"/>
      <c r="K202" s="39"/>
      <c r="L202" s="43"/>
      <c r="M202" s="292"/>
      <c r="N202" s="293"/>
      <c r="O202" s="294"/>
      <c r="P202" s="294"/>
      <c r="Q202" s="294"/>
      <c r="R202" s="294"/>
      <c r="S202" s="294"/>
      <c r="T202" s="295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86</v>
      </c>
    </row>
    <row r="203" spans="1:31" s="2" customFormat="1" ht="6.95" customHeight="1">
      <c r="A203" s="37"/>
      <c r="B203" s="65"/>
      <c r="C203" s="66"/>
      <c r="D203" s="66"/>
      <c r="E203" s="66"/>
      <c r="F203" s="66"/>
      <c r="G203" s="66"/>
      <c r="H203" s="66"/>
      <c r="I203" s="191"/>
      <c r="J203" s="66"/>
      <c r="K203" s="66"/>
      <c r="L203" s="43"/>
      <c r="M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</sheetData>
  <sheetProtection password="CC35" sheet="1" objects="1" scenarios="1" formatColumns="0" formatRows="0" autoFilter="0"/>
  <autoFilter ref="C123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DESKTOP-K849N9T\Jindra</dc:creator>
  <cp:keywords/>
  <dc:description/>
  <cp:lastModifiedBy>DESKTOP-K849N9T\Jindra</cp:lastModifiedBy>
  <dcterms:created xsi:type="dcterms:W3CDTF">2020-04-15T09:23:34Z</dcterms:created>
  <dcterms:modified xsi:type="dcterms:W3CDTF">2020-04-15T09:23:49Z</dcterms:modified>
  <cp:category/>
  <cp:version/>
  <cp:contentType/>
  <cp:contentStatus/>
</cp:coreProperties>
</file>